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C:\Users\lfei\Desktop\"/>
    </mc:Choice>
  </mc:AlternateContent>
  <workbookProtection workbookAlgorithmName="SHA-512" workbookHashValue="lDrcKi3B2qEXR4C1s4aJS+bx4244DmmURoVh5lMhWEq8pNT55DjQKkey3B6BGIq2IO+MgsIaG/lTUImT3XuuFw==" workbookSaltValue="ReSnD0noXLiJQyyOBWKIDA==" workbookSpinCount="100000" lockStructure="1"/>
  <bookViews>
    <workbookView xWindow="0" yWindow="0" windowWidth="28800" windowHeight="11220" tabRatio="789" activeTab="1"/>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62913"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c r="AB5" i="5"/>
  <c r="G61" i="6"/>
  <c r="H61" i="6"/>
  <c r="C4" i="5"/>
  <c r="F64" i="6"/>
  <c r="D4" i="5"/>
  <c r="E4"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G64" i="6" a="1"/>
  <c r="G64" i="6"/>
  <c r="H64" i="6"/>
  <c r="G60" i="6"/>
  <c r="H60"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B6" i="5"/>
  <c r="C6" i="5"/>
  <c r="V6" i="5"/>
  <c r="AB6" i="5"/>
  <c r="B15" i="6"/>
  <c r="B20" i="6"/>
  <c r="F23" i="6"/>
  <c r="B16" i="6"/>
  <c r="B21" i="6"/>
  <c r="F24" i="6"/>
  <c r="F48" i="6"/>
  <c r="B48"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B53" i="6"/>
  <c r="B52" i="6"/>
  <c r="P27" i="4"/>
  <c r="G53" i="6"/>
  <c r="G52" i="6"/>
  <c r="B57" i="6"/>
  <c r="G57" i="6"/>
  <c r="B55" i="6"/>
  <c r="G55" i="6"/>
  <c r="B50" i="6"/>
  <c r="G50"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59" i="6"/>
  <c r="V2339" i="5"/>
  <c r="V2347" i="5"/>
  <c r="F2347" i="5"/>
  <c r="V2359" i="5"/>
  <c r="V2403" i="5"/>
  <c r="V2451" i="5"/>
  <c r="I2451" i="5"/>
  <c r="V2495" i="5"/>
  <c r="R2495" i="5"/>
  <c r="D11" i="4"/>
  <c r="B58" i="6"/>
  <c r="G58" i="6"/>
  <c r="B54" i="6"/>
  <c r="G54" i="6"/>
  <c r="B49" i="6"/>
  <c r="G49" i="6"/>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B13" i="6"/>
  <c r="G13" i="6"/>
  <c r="H13" i="6"/>
  <c r="D13" i="6"/>
  <c r="B12" i="6"/>
  <c r="G12" i="6"/>
  <c r="H12" i="6"/>
  <c r="D12" i="6"/>
  <c r="B11" i="6"/>
  <c r="G11" i="6"/>
  <c r="H11" i="6"/>
  <c r="D11" i="6"/>
  <c r="B10" i="6"/>
  <c r="G10" i="6"/>
  <c r="H10" i="6"/>
  <c r="D10" i="6"/>
  <c r="B9" i="6"/>
  <c r="G9" i="6"/>
  <c r="H9" i="6"/>
  <c r="D9" i="6"/>
  <c r="B8" i="6"/>
  <c r="G8" i="6"/>
  <c r="H8" i="6"/>
  <c r="D8" i="6"/>
  <c r="B7" i="6"/>
  <c r="G7" i="6"/>
  <c r="H7" i="6"/>
  <c r="D7" i="6"/>
  <c r="B4" i="6"/>
  <c r="G4" i="6"/>
  <c r="H4"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V8" i="5"/>
  <c r="I8" i="5"/>
  <c r="V11" i="5"/>
  <c r="F11" i="5"/>
  <c r="AB12" i="5"/>
  <c r="V14" i="5"/>
  <c r="H14" i="5"/>
  <c r="A5" i="2"/>
  <c r="C2" i="6"/>
  <c r="H59" i="6"/>
  <c r="D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F21" i="6"/>
  <c r="F20" i="6"/>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c r="B20" i="4"/>
  <c r="A11" i="6"/>
  <c r="B71" i="4"/>
  <c r="A49" i="6"/>
  <c r="B4" i="5"/>
  <c r="B10" i="4"/>
  <c r="A6" i="6"/>
  <c r="B22" i="4"/>
  <c r="A13" i="6"/>
  <c r="B4" i="4"/>
  <c r="B18" i="4"/>
  <c r="A10" i="6"/>
  <c r="B55" i="4"/>
  <c r="A37" i="6"/>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c r="B21" i="4"/>
  <c r="A12" i="6"/>
  <c r="B17" i="4"/>
  <c r="A9" i="6"/>
  <c r="B15" i="4"/>
  <c r="A7" i="6"/>
  <c r="B19" i="4"/>
  <c r="B25" i="4"/>
  <c r="A14" i="6"/>
  <c r="D2" i="4"/>
  <c r="B6" i="4"/>
  <c r="C21" i="3"/>
  <c r="B9" i="4"/>
  <c r="A5" i="6"/>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c r="V2343" i="5"/>
  <c r="H25" i="6"/>
  <c r="D25" i="6"/>
  <c r="H31"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19"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c r="V1118" i="5"/>
  <c r="AB2498" i="5"/>
  <c r="H21" i="6"/>
  <c r="H23" i="6"/>
  <c r="D23" i="6"/>
  <c r="G5" i="6"/>
  <c r="H5"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B57" i="4"/>
  <c r="A39" i="6"/>
  <c r="G15" i="6"/>
  <c r="H15" i="6"/>
  <c r="B63" i="4"/>
  <c r="A44" i="6"/>
  <c r="G20" i="6"/>
  <c r="D16" i="6"/>
  <c r="K61" i="6"/>
  <c r="B75" i="4"/>
  <c r="A53" i="6"/>
  <c r="I2363" i="5"/>
  <c r="H2363" i="5"/>
  <c r="J2363" i="5"/>
  <c r="C25" i="6"/>
  <c r="R1619" i="5"/>
  <c r="H1619" i="5"/>
  <c r="I1619" i="5"/>
  <c r="J1619" i="5"/>
  <c r="F1619" i="5"/>
  <c r="C31" i="6"/>
  <c r="F53" i="6"/>
  <c r="H53" i="6"/>
  <c r="I1958" i="5"/>
  <c r="I2332" i="5"/>
  <c r="H24" i="6"/>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H20"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F44" i="6"/>
  <c r="H44" i="6"/>
  <c r="D44" i="6"/>
  <c r="D21" i="6"/>
  <c r="K60" i="6"/>
  <c r="D15" i="6"/>
  <c r="F39" i="6"/>
  <c r="H39" i="6"/>
  <c r="D39" i="6"/>
  <c r="F61" i="6"/>
  <c r="F34" i="6"/>
  <c r="H34" i="6"/>
  <c r="D34" i="6"/>
  <c r="F33" i="6"/>
  <c r="H33" i="6"/>
  <c r="F60" i="6"/>
  <c r="F28" i="6"/>
  <c r="H28" i="6"/>
  <c r="F43" i="6"/>
  <c r="H43" i="6"/>
  <c r="F38" i="6"/>
  <c r="H38" i="6"/>
  <c r="C24" i="6"/>
  <c r="C23" i="6"/>
  <c r="D20" i="6"/>
  <c r="D53" i="6"/>
  <c r="C53" i="6"/>
  <c r="F52" i="6"/>
  <c r="H52" i="6"/>
  <c r="D61" i="6"/>
  <c r="C44" i="6"/>
  <c r="C34" i="6"/>
  <c r="F54" i="6"/>
  <c r="H54" i="6"/>
  <c r="D54" i="6"/>
  <c r="F58" i="6"/>
  <c r="H58" i="6"/>
  <c r="D58" i="6"/>
  <c r="F57" i="6"/>
  <c r="H57" i="6"/>
  <c r="D57" i="6"/>
  <c r="F49" i="6"/>
  <c r="F50" i="6"/>
  <c r="H50" i="6"/>
  <c r="H48" i="6"/>
  <c r="C48" i="6"/>
  <c r="F55" i="6"/>
  <c r="H55" i="6"/>
  <c r="C55" i="6"/>
  <c r="C39" i="6"/>
  <c r="D33" i="6"/>
  <c r="C33" i="6"/>
  <c r="C38" i="6"/>
  <c r="D38" i="6"/>
  <c r="D43" i="6"/>
  <c r="C43" i="6"/>
  <c r="D28" i="6"/>
  <c r="C28" i="6"/>
  <c r="B2" i="6"/>
  <c r="H49" i="6"/>
  <c r="C64" i="6"/>
  <c r="C61" i="6"/>
  <c r="D52" i="6"/>
  <c r="C52" i="6"/>
  <c r="C57" i="6"/>
  <c r="C58" i="6"/>
  <c r="D49" i="6"/>
  <c r="D48" i="6"/>
  <c r="C54" i="6"/>
  <c r="D55" i="6"/>
  <c r="C60" i="6"/>
  <c r="D60" i="6"/>
  <c r="D50" i="6"/>
  <c r="C50" i="6"/>
  <c r="D2" i="6"/>
  <c r="C49" i="6"/>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<sst xmlns="http://schemas.openxmlformats.org/spreadsheetml/2006/main" count="15078" uniqueCount="12819">
  <si>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</si>
  <si>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</si>
  <si>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</si>
  <si>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</si>
  <si>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</si>
  <si>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</si>
  <si>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</si>
  <si>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</si>
  <si>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</si>
  <si>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</si>
  <si>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</si>
  <si>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</si>
  <si>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</si>
  <si>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</si>
  <si>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</si>
  <si>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</si>
  <si>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</si>
  <si>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</si>
  <si>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</si>
  <si>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</si>
  <si>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</si>
  <si>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</si>
  <si>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</si>
  <si>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</si>
  <si>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</si>
  <si>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</si>
  <si>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</si>
  <si>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</si>
  <si>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</si>
  <si>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</si>
  <si>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</si>
  <si>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</si>
  <si>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</si>
  <si>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</si>
  <si>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</si>
  <si>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</si>
  <si>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</si>
  <si>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</si>
  <si>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</si>
  <si>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</si>
  <si>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</si>
  <si>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</si>
  <si>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</si>
  <si>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</si>
  <si>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</si>
  <si>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</si>
  <si>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</si>
  <si>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</si>
  <si>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</si>
  <si>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</si>
  <si>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</si>
  <si>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</si>
  <si>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</si>
  <si>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</si>
  <si>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</si>
  <si>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</si>
  <si>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</si>
  <si>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</si>
  <si>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</si>
  <si>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</si>
  <si>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</si>
  <si>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</si>
  <si>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</si>
  <si>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</si>
  <si>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</si>
  <si>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</si>
  <si>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</si>
  <si>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</si>
  <si>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</si>
  <si>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</si>
  <si>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</si>
  <si>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</si>
  <si>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</si>
  <si>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</si>
  <si>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</si>
  <si>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</si>
  <si>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</si>
  <si>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</si>
  <si>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</si>
  <si>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</si>
  <si>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</si>
  <si>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</si>
  <si>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</si>
  <si>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</si>
  <si>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</si>
  <si>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</si>
  <si>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</si>
  <si>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</si>
  <si>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</si>
  <si>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</si>
  <si>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</si>
  <si>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</si>
  <si>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</si>
  <si>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</si>
  <si>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</si>
  <si>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</si>
  <si>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</si>
  <si>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</si>
  <si>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</si>
  <si>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</si>
  <si>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</si>
  <si>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</si>
  <si>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</si>
  <si>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</si>
  <si>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</si>
  <si>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</si>
  <si>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</si>
  <si>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</si>
  <si>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</si>
  <si>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</si>
  <si>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</si>
  <si>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</si>
  <si>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</si>
  <si>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</si>
  <si>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</si>
  <si>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</si>
  <si>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</si>
  <si>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</si>
  <si>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</si>
  <si>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</si>
  <si>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</si>
  <si>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</si>
  <si>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</si>
  <si>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</si>
  <si>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</si>
  <si>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</si>
  <si>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</si>
  <si>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</si>
  <si>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</si>
  <si>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</si>
  <si>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</si>
  <si>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</si>
  <si>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</si>
  <si>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</si>
  <si>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</si>
  <si>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</si>
  <si>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</si>
  <si>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</si>
  <si>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</si>
  <si>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</si>
  <si>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</si>
  <si>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</si>
  <si>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</si>
  <si>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</si>
  <si>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</si>
  <si>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</si>
  <si>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</si>
  <si>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</si>
  <si>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</si>
  <si>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</si>
  <si>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</si>
  <si>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</si>
  <si>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</si>
  <si>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</si>
  <si>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</si>
  <si>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</si>
  <si>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</si>
  <si>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</si>
  <si>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</si>
  <si>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</si>
  <si>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</si>
  <si>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</si>
  <si>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</si>
  <si>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</si>
  <si>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</si>
  <si>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</si>
  <si>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</si>
  <si>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</si>
  <si>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</si>
  <si>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</si>
  <si>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</si>
  <si>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</si>
  <si>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</si>
  <si>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</si>
  <si>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</si>
  <si>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</si>
  <si>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</si>
  <si>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</si>
  <si>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</si>
  <si>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</si>
  <si>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</si>
  <si>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</si>
  <si>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</si>
  <si>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</si>
  <si>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</si>
  <si>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</si>
  <si>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</si>
  <si>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</si>
  <si>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</si>
  <si>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</si>
  <si>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</si>
  <si>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</si>
  <si>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</si>
  <si>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</si>
  <si>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</si>
  <si>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</si>
  <si>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</si>
  <si>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</si>
  <si>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</si>
  <si>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</si>
  <si>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</si>
  <si>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</si>
  <si>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</si>
  <si>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</si>
  <si>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</si>
  <si>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</si>
  <si>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</si>
  <si>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</si>
  <si>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</si>
  <si>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</si>
  <si>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</si>
  <si>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</si>
  <si>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</si>
  <si>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</si>
  <si>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</si>
  <si>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</si>
  <si>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</si>
  <si>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</si>
  <si>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</si>
  <si>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</si>
  <si>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</si>
  <si>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</si>
  <si>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</si>
  <si>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</si>
  <si>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</si>
  <si>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</si>
  <si>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</si>
  <si>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</si>
  <si>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</si>
  <si>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</si>
  <si>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</si>
  <si>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</si>
  <si>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</si>
  <si>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</si>
  <si>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</si>
  <si>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</si>
  <si>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</si>
  <si>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</si>
  <si>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</si>
  <si>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</si>
  <si>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</si>
  <si>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</si>
  <si>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</si>
  <si>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</si>
  <si>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</si>
  <si>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</si>
  <si>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</si>
  <si>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</si>
  <si>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</si>
  <si>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</si>
  <si>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</si>
  <si>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</si>
  <si>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</si>
  <si>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</si>
  <si>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</si>
  <si>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</si>
  <si>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</si>
  <si>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</si>
  <si>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</si>
  <si>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</si>
  <si>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</si>
  <si>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</si>
  <si>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</si>
  <si>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</si>
  <si>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</si>
  <si>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</si>
  <si>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</si>
  <si>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</si>
  <si>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</si>
  <si>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</si>
  <si>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</si>
  <si>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</si>
  <si>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</si>
  <si>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</si>
  <si>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</si>
  <si>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</si>
  <si>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</si>
  <si>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</si>
  <si>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</si>
  <si>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</si>
  <si>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</si>
  <si>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</si>
  <si>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</si>
  <si>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</si>
  <si>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</si>
  <si>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</si>
  <si>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</si>
  <si>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</si>
  <si>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</si>
  <si>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</si>
  <si>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</si>
  <si>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</si>
  <si>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</si>
  <si>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</si>
  <si>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</si>
  <si>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</si>
  <si>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</si>
  <si>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</si>
  <si>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</si>
  <si>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</si>
  <si>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</si>
  <si>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</si>
  <si>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</si>
  <si>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</si>
  <si>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</si>
  <si>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</si>
  <si>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</si>
  <si>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</si>
  <si>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</si>
  <si>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</si>
  <si>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</si>
  <si>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</si>
  <si>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</si>
  <si>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</si>
  <si>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</si>
  <si>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</si>
  <si>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</si>
  <si>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</si>
  <si>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</si>
  <si>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</si>
  <si>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</si>
  <si>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</si>
  <si>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</si>
  <si>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</si>
  <si>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</si>
  <si>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</si>
  <si>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</si>
  <si>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</si>
  <si>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</si>
  <si>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</si>
  <si>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</si>
  <si>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</si>
  <si>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</si>
  <si>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</si>
  <si>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</si>
  <si>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</si>
  <si>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</si>
  <si>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</si>
  <si>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</si>
  <si>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</si>
  <si>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</si>
  <si>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</si>
  <si>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</si>
  <si>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</si>
  <si>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</si>
  <si>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</si>
  <si>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</si>
  <si>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</si>
  <si>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</si>
  <si>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</si>
  <si>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</si>
  <si>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</si>
  <si>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</si>
  <si>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</si>
  <si>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</si>
  <si>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</si>
  <si>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</si>
  <si>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</si>
  <si>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</si>
  <si>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</si>
  <si>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</si>
  <si>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</si>
  <si>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</si>
  <si>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</si>
  <si>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</si>
  <si>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</si>
  <si>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</si>
  <si>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</si>
  <si>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</si>
  <si>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</si>
  <si>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</si>
  <si>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</si>
  <si>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</si>
  <si>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</si>
  <si>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</si>
  <si>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</si>
  <si>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</si>
  <si>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</si>
  <si>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</si>
  <si>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</si>
  <si>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</si>
  <si>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</si>
  <si>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</si>
  <si>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</si>
  <si>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</si>
  <si>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</si>
  <si>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</si>
  <si>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</si>
  <si>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</si>
  <si>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</si>
  <si>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</si>
  <si>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</si>
  <si>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</si>
  <si>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</si>
  <si>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</si>
  <si>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</si>
  <si>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</si>
  <si>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</si>
  <si>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</si>
  <si>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</si>
  <si>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</si>
  <si>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</si>
  <si>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</si>
  <si>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</si>
  <si>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</si>
  <si>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</si>
  <si>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</si>
  <si>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</si>
  <si>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</si>
  <si>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</si>
  <si>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</si>
  <si>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</si>
  <si>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</si>
  <si>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</si>
  <si>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</si>
  <si>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</si>
  <si>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</si>
  <si>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</si>
  <si>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</si>
  <si>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</si>
  <si>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</si>
  <si>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</si>
  <si>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</si>
  <si>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</si>
  <si>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</si>
  <si>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</si>
  <si>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</si>
  <si>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</si>
  <si>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</si>
  <si>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</si>
  <si>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</si>
  <si>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</si>
  <si>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</si>
  <si>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</si>
  <si>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</si>
  <si>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</si>
  <si>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</si>
  <si>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</si>
  <si>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</si>
  <si>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</si>
  <si>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</si>
  <si>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</si>
  <si>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</si>
  <si>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</si>
  <si>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</si>
  <si>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</si>
  <si>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</si>
  <si>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</si>
  <si>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</si>
  <si>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</si>
  <si>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</si>
  <si>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</si>
  <si>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</si>
  <si>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</si>
  <si>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</si>
  <si>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</si>
  <si>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</si>
  <si>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</si>
  <si>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</si>
  <si>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</si>
  <si>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</si>
  <si>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</si>
  <si>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</si>
  <si>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</si>
  <si>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</si>
  <si>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</si>
  <si>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</si>
  <si>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</si>
  <si>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</si>
  <si>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</si>
  <si>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</si>
  <si>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</si>
  <si>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</si>
  <si>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</si>
  <si>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</si>
  <si>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</si>
  <si>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</si>
  <si>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</si>
  <si>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</si>
  <si>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</si>
  <si>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</si>
  <si>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</si>
  <si>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</si>
  <si>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</si>
  <si>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</si>
  <si>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</si>
  <si>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</si>
  <si>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</si>
  <si>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</si>
  <si>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</si>
  <si>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</si>
  <si>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</si>
  <si>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</si>
  <si>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</si>
  <si>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</si>
  <si>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</si>
  <si>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</si>
  <si>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</si>
  <si>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</si>
  <si>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</si>
  <si>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</si>
  <si>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</si>
  <si>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</si>
  <si>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</si>
  <si>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</si>
  <si>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</si>
  <si>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</si>
  <si>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</si>
  <si>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</si>
  <si>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</si>
  <si>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</si>
  <si>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</si>
  <si>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</si>
  <si>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</si>
  <si>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</si>
  <si>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</si>
  <si>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</si>
  <si>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</si>
  <si>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</si>
  <si>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</si>
  <si>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</si>
  <si>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</si>
  <si>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</si>
  <si>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</si>
  <si>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</si>
  <si>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</si>
  <si>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</si>
  <si>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</si>
  <si>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</si>
  <si>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</si>
  <si>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</si>
  <si>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</si>
  <si>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</si>
  <si>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</si>
  <si>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</si>
  <si>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</si>
  <si>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</si>
  <si>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</si>
  <si>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</si>
  <si>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</si>
  <si>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</si>
  <si>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</si>
  <si>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</si>
  <si>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</si>
  <si>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</si>
  <si>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</si>
  <si>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</si>
  <si>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</si>
  <si>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</si>
  <si>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</si>
  <si>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</si>
  <si>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</si>
  <si>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</si>
  <si>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</si>
  <si>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</si>
  <si>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</si>
  <si>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</si>
  <si>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</si>
  <si>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</si>
  <si>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</si>
  <si>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</si>
  <si>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</si>
  <si>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</si>
  <si>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</si>
  <si>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</si>
  <si>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</si>
  <si>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</si>
  <si>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</si>
  <si>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</si>
  <si>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</si>
  <si>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</si>
  <si>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</si>
  <si>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</si>
  <si>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</si>
  <si>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</si>
  <si>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</si>
  <si>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</si>
  <si>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</si>
  <si>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</si>
  <si>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</si>
  <si>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</si>
  <si>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</si>
  <si>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</si>
  <si>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</si>
  <si>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</si>
  <si>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</si>
  <si>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</si>
  <si>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</si>
  <si>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</si>
  <si>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</si>
  <si>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</si>
  <si>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</si>
  <si>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</si>
  <si>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</si>
  <si>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</si>
  <si>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</si>
  <si>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</si>
  <si>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</si>
  <si>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</si>
  <si>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</si>
  <si>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</si>
  <si>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</si>
  <si>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</si>
  <si>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</si>
  <si>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</si>
  <si>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</si>
  <si>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</si>
  <si>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</si>
  <si>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</si>
  <si>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</si>
  <si>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</si>
  <si>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</si>
  <si>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</si>
  <si>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</si>
  <si>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</si>
  <si>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</si>
  <si>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</si>
  <si>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</si>
  <si>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</si>
  <si>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</si>
  <si>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</si>
  <si>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</si>
  <si>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</si>
  <si>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</si>
  <si>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</si>
  <si>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</si>
  <si>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</si>
  <si>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</si>
  <si>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</si>
  <si>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</si>
  <si>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</si>
  <si>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</si>
  <si>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</si>
  <si>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</si>
  <si>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</si>
  <si>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</si>
  <si>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</si>
  <si>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</si>
  <si>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</si>
  <si>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</si>
  <si>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</si>
  <si>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</si>
  <si>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</si>
  <si>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</si>
  <si>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</si>
  <si>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</si>
  <si>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</si>
  <si>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</si>
  <si>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</si>
  <si>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</si>
  <si>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</si>
  <si>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</si>
  <si>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</si>
  <si>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</si>
  <si>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</si>
  <si>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</si>
  <si>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</si>
  <si>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</si>
  <si>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</si>
  <si>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</si>
  <si>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</si>
  <si>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</si>
  <si>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</si>
  <si>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</si>
  <si>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</si>
  <si>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</si>
  <si>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</si>
  <si>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</si>
  <si>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</si>
  <si>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</si>
  <si>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</si>
  <si>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</si>
  <si>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</si>
  <si>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</si>
  <si>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</si>
  <si>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</si>
  <si>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</si>
  <si>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</si>
  <si>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</si>
  <si>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</si>
  <si>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</si>
  <si>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</si>
  <si>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</si>
  <si>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</si>
  <si>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</si>
  <si>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</si>
  <si>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</si>
  <si>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</si>
  <si>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</si>
  <si>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</si>
  <si>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</si>
  <si>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</si>
  <si>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</si>
  <si>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</si>
  <si>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</si>
  <si>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</si>
  <si>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</si>
  <si>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</si>
  <si>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</si>
  <si>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</si>
  <si>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</si>
  <si>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</si>
  <si>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</si>
  <si>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</si>
  <si>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</si>
  <si>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</si>
  <si>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</si>
  <si>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</si>
  <si>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</si>
  <si>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</si>
  <si>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</si>
  <si>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</si>
  <si>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</si>
  <si>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</si>
  <si>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</si>
  <si>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</si>
  <si>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</si>
  <si>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</si>
  <si>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</si>
  <si>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</si>
  <si>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</si>
  <si>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</si>
  <si>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</si>
  <si>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</si>
  <si>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</si>
  <si>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</si>
  <si>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</si>
  <si>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</si>
  <si>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</si>
  <si>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</si>
  <si>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</si>
  <si>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</si>
  <si>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</si>
  <si>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</si>
  <si>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</si>
  <si>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</si>
  <si>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</si>
  <si>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</si>
  <si>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</si>
  <si>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</si>
  <si>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</si>
  <si>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</si>
  <si>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</si>
  <si>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</si>
  <si>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</si>
  <si>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</si>
  <si>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</si>
  <si>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</si>
  <si>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</si>
  <si>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</si>
  <si>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</si>
  <si>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</si>
  <si>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</si>
  <si>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</si>
  <si>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</si>
  <si>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</si>
  <si>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</si>
  <si>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</si>
  <si>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</si>
  <si>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</si>
  <si>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</si>
  <si>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</si>
  <si>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</si>
  <si>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</si>
  <si>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</si>
  <si>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</si>
  <si>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</si>
  <si>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</si>
  <si>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</si>
  <si>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</si>
  <si>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</si>
  <si>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</si>
  <si>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</si>
  <si>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</si>
  <si>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</si>
  <si>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</si>
  <si>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</si>
  <si>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</si>
  <si>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</si>
  <si>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</si>
  <si>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</si>
  <si>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</si>
  <si>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</si>
  <si>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</si>
  <si>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</si>
  <si>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</si>
  <si>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</si>
  <si>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</si>
  <si>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</si>
  <si>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</si>
  <si>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</si>
  <si>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</si>
  <si>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</si>
  <si>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</si>
  <si>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</si>
  <si>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</si>
  <si>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</si>
  <si>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</si>
  <si>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</si>
  <si>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</si>
  <si>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</si>
  <si>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</si>
  <si>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</si>
  <si>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</si>
  <si>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</si>
  <si>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</si>
  <si>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</si>
  <si>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</si>
  <si>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</si>
  <si>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</si>
  <si>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</si>
  <si>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</si>
  <si>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</si>
  <si>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</si>
  <si>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</si>
  <si>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</si>
  <si>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</si>
  <si>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</si>
  <si>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</si>
  <si>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</si>
  <si>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</si>
  <si>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</si>
  <si>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</si>
  <si>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</si>
  <si>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</si>
  <si>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</si>
  <si>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</si>
  <si>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</si>
  <si>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</si>
  <si>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</si>
  <si>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</si>
  <si>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</si>
  <si>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</si>
  <si>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</si>
  <si>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</si>
  <si>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</si>
  <si>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</si>
  <si>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</si>
  <si>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</si>
  <si>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</si>
  <si>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</si>
  <si>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</si>
  <si>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</si>
  <si>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</si>
  <si>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</si>
  <si>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</si>
  <si>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</si>
  <si>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</si>
  <si>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</si>
  <si>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</si>
  <si>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</si>
  <si>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</si>
  <si>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</si>
  <si>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</si>
  <si>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</si>
  <si>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</si>
  <si>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</si>
  <si>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</si>
  <si>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</si>
  <si>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</si>
  <si>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</si>
  <si>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</si>
  <si>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</si>
  <si>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</si>
  <si>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</si>
  <si>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</si>
  <si>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</si>
  <si>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</si>
  <si>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</si>
  <si>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</si>
  <si>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</si>
  <si>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</si>
  <si>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</si>
  <si>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</si>
  <si>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</si>
  <si>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</si>
  <si>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</si>
  <si>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</si>
  <si>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</si>
  <si>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</si>
  <si>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</si>
  <si>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</si>
  <si>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</si>
  <si>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</si>
  <si>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</si>
  <si>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</si>
  <si>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</si>
  <si>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</si>
  <si>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</si>
  <si>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</si>
  <si>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</si>
  <si>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</si>
  <si>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</si>
  <si>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</si>
  <si>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</si>
  <si>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</si>
  <si>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</si>
  <si>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</si>
  <si>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</si>
  <si>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</si>
  <si>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</si>
  <si>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</si>
  <si>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</si>
  <si>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</si>
  <si>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</si>
  <si>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</si>
  <si>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</si>
  <si>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</si>
  <si>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</si>
  <si>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</si>
  <si>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</si>
  <si>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</si>
  <si>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</si>
  <si>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</si>
  <si>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</si>
  <si>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</si>
  <si>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</si>
  <si>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</si>
  <si>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</si>
  <si>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</si>
  <si>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</si>
  <si>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</si>
  <si>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</si>
  <si>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</si>
  <si>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</si>
  <si>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</si>
  <si>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</si>
  <si>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</si>
  <si>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</si>
  <si>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</si>
  <si>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</si>
  <si>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</si>
  <si>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</si>
  <si>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</si>
  <si>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</si>
  <si>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</si>
  <si>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</si>
  <si>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</si>
  <si>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</si>
  <si>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</si>
  <si>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</si>
  <si>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</si>
  <si>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</si>
  <si>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</si>
  <si>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</si>
  <si>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</si>
  <si>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</si>
  <si>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</si>
  <si>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</si>
  <si>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</si>
  <si>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</si>
  <si>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</si>
  <si>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</si>
  <si>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</si>
  <si>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</si>
  <si>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</si>
  <si>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</si>
  <si>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</si>
  <si>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</si>
  <si>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</si>
  <si>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</si>
  <si>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</si>
  <si>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</si>
  <si>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</si>
  <si>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</si>
  <si>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</si>
  <si>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</si>
  <si>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</si>
  <si>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</si>
  <si>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</si>
  <si>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</si>
  <si>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</si>
  <si>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</si>
  <si>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</si>
  <si>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</si>
  <si>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</si>
  <si>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</si>
  <si>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</si>
  <si>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</si>
  <si>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</si>
  <si>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</si>
  <si>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</si>
  <si>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</si>
  <si>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</si>
  <si>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</si>
  <si>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</si>
  <si>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</si>
  <si>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</si>
  <si>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</si>
  <si>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</si>
  <si>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</si>
  <si>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</si>
  <si>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</si>
  <si>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</si>
  <si>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</si>
  <si>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</si>
  <si>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</si>
  <si>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</si>
  <si>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</si>
  <si>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</si>
  <si>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</si>
  <si>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</si>
  <si>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</si>
  <si>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</si>
  <si>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</si>
  <si>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</si>
  <si>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</si>
  <si>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</si>
  <si>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</si>
  <si>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</si>
  <si>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</si>
  <si>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</si>
  <si>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</si>
  <si>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</si>
  <si>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</si>
  <si>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</si>
  <si>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</si>
  <si>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</si>
  <si>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</si>
  <si>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</si>
  <si>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</si>
  <si>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</si>
  <si>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</si>
  <si>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</si>
  <si>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</si>
  <si>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</si>
  <si>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</si>
  <si>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</si>
  <si>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</si>
  <si>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</si>
  <si>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</si>
  <si>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</si>
  <si>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</si>
  <si>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</si>
  <si>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</si>
  <si>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</si>
  <si>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</si>
  <si>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</si>
  <si>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</si>
  <si>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</si>
  <si>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</si>
  <si>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</si>
  <si>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</si>
  <si>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</si>
  <si>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</si>
  <si>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</si>
  <si>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</si>
  <si>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</si>
  <si>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</si>
  <si>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</si>
  <si>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</si>
  <si>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</si>
  <si>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</si>
  <si>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</si>
  <si>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</si>
  <si>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</si>
  <si>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</si>
  <si>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</si>
  <si>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</si>
  <si>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</si>
  <si>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</si>
  <si>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</si>
  <si>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</si>
  <si>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</si>
  <si>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</si>
  <si>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</si>
  <si>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</si>
  <si>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</si>
  <si>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</si>
  <si>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</si>
  <si>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</si>
  <si>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</si>
  <si>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</si>
  <si>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</si>
  <si>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</si>
  <si>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</si>
  <si>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</si>
  <si>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</si>
  <si>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</si>
  <si>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</si>
  <si>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</si>
  <si>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</si>
  <si>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</si>
  <si>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</si>
  <si>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</si>
  <si>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</si>
  <si>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</si>
  <si>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</si>
  <si>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</si>
  <si>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</si>
  <si>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</si>
  <si>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</si>
  <si>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</si>
  <si>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</si>
  <si>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</si>
  <si>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</si>
  <si>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</si>
  <si>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</si>
  <si>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</si>
  <si>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</si>
  <si>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</si>
  <si>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</si>
  <si>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</si>
  <si>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</si>
  <si>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</si>
  <si>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</si>
  <si>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</si>
  <si>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</si>
  <si>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</si>
  <si>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</si>
  <si>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</si>
  <si>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</si>
  <si>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</si>
  <si>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</si>
  <si>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</si>
  <si>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</si>
  <si>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</si>
  <si>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</si>
  <si>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</si>
  <si>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</si>
  <si>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</si>
  <si>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</si>
  <si>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</si>
  <si>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</si>
  <si>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</si>
  <si>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</si>
  <si>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</si>
  <si>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</si>
  <si>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</si>
  <si>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</si>
  <si>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</si>
  <si>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</si>
  <si>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</si>
  <si>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</si>
  <si>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</si>
  <si>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</si>
  <si>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</si>
  <si>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</si>
  <si>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</si>
  <si>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</si>
  <si>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</si>
  <si>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</si>
  <si>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</si>
  <si>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</si>
  <si>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</si>
  <si>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</si>
  <si>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</si>
  <si>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</si>
  <si>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</si>
  <si>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</si>
  <si>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</si>
  <si>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</si>
  <si>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</si>
  <si>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</si>
  <si>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</si>
  <si>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</si>
  <si>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</si>
  <si>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</si>
  <si>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</si>
  <si>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</si>
  <si>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</si>
  <si>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</si>
  <si>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</si>
  <si>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</si>
  <si>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</si>
  <si>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</si>
  <si>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</si>
  <si>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</si>
  <si>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</si>
  <si>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</si>
  <si>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</si>
  <si>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</si>
  <si>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</si>
  <si>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</si>
  <si>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</si>
  <si>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</si>
  <si>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</si>
  <si>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</si>
  <si>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</si>
  <si>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</si>
  <si>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</si>
  <si>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</si>
  <si>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</si>
  <si>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</si>
  <si>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</si>
  <si>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</si>
  <si>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</si>
  <si>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</si>
  <si>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</si>
  <si>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</si>
  <si>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</si>
  <si>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</si>
  <si>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</si>
  <si>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</si>
  <si>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</si>
  <si>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</si>
  <si>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</si>
  <si>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</si>
  <si>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</si>
  <si>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</si>
  <si>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</si>
  <si>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</si>
  <si>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</si>
  <si>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</si>
  <si>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</si>
  <si>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</si>
  <si>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</si>
  <si>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</si>
  <si>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</si>
  <si>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</si>
  <si>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</si>
  <si>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</si>
  <si>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</si>
  <si>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</si>
  <si>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</si>
  <si>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</si>
  <si>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</si>
  <si>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</si>
  <si>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</si>
  <si>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</si>
  <si>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</si>
  <si>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</si>
  <si>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</si>
  <si>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</si>
  <si>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</si>
  <si>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</si>
  <si>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</si>
  <si>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</si>
  <si>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</si>
  <si>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</si>
  <si>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</si>
  <si>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</si>
  <si>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</si>
  <si>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</si>
  <si>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</si>
  <si>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</si>
  <si>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</si>
  <si>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</si>
  <si>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</si>
  <si>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</si>
  <si>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</si>
  <si>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</si>
  <si>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</si>
  <si>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</si>
  <si>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</si>
  <si>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</si>
  <si>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</si>
  <si>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</si>
  <si>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</si>
  <si>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</si>
  <si>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</si>
  <si>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</si>
  <si>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</si>
  <si>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</si>
  <si>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</si>
  <si>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</si>
  <si>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</si>
  <si>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</si>
  <si>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</si>
  <si>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</si>
  <si>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</si>
  <si>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</si>
  <si>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</si>
  <si>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</si>
  <si>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</si>
  <si>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</si>
  <si>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</si>
  <si>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</si>
  <si>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</si>
  <si>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</si>
  <si>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</si>
  <si>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</si>
  <si>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</si>
  <si>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</si>
  <si>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</si>
  <si>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</si>
  <si>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</si>
  <si>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</si>
  <si>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</si>
  <si>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</si>
  <si>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</si>
  <si>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</si>
  <si>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</si>
  <si>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</si>
  <si>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</si>
  <si>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</si>
  <si>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</si>
  <si>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</si>
  <si>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</si>
  <si>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</si>
  <si>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</si>
  <si>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</si>
  <si>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</si>
  <si>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</si>
  <si>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</si>
  <si>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</si>
  <si>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</si>
  <si>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</si>
  <si>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</si>
  <si>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</si>
  <si>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</si>
  <si>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</si>
  <si>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</si>
  <si>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</si>
  <si>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</si>
  <si>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</si>
  <si>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</si>
  <si>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</si>
  <si>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</si>
  <si>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</si>
  <si>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</si>
  <si>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</si>
  <si>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</si>
  <si>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</si>
  <si>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</si>
  <si>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</si>
  <si>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</si>
  <si>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</si>
  <si>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</si>
  <si>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</si>
  <si>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</si>
  <si>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</si>
  <si>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</si>
  <si>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</si>
  <si>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</si>
  <si>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</si>
  <si>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</si>
  <si>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</si>
  <si>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</si>
  <si>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</si>
  <si>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</si>
  <si>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</si>
  <si>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</si>
  <si>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</si>
  <si>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</si>
  <si>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</si>
  <si>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</si>
  <si>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</si>
  <si>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</si>
  <si>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</si>
  <si>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</si>
  <si>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</si>
  <si>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</si>
  <si>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</si>
  <si>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</si>
  <si>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</si>
  <si>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</si>
  <si>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</si>
  <si>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</si>
  <si>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</si>
  <si>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</si>
  <si>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</si>
  <si>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</si>
  <si>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</si>
  <si>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</si>
  <si>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</si>
  <si>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</si>
  <si>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</si>
  <si>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</si>
  <si>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</si>
  <si>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</si>
  <si>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</si>
  <si>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</si>
  <si>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</si>
  <si>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</si>
  <si>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</si>
  <si>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</si>
  <si>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</si>
  <si>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</si>
  <si>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</si>
  <si>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</si>
  <si>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</si>
  <si>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</si>
  <si>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</si>
  <si>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</si>
  <si>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</si>
  <si>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</si>
  <si>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</si>
  <si>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</si>
  <si>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</si>
  <si>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</si>
  <si>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</si>
  <si>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</si>
  <si>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</si>
  <si>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</si>
  <si>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</si>
  <si>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</si>
  <si>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</si>
  <si>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</si>
  <si>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</si>
  <si>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</si>
  <si>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</si>
  <si>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</si>
  <si>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</si>
  <si>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</si>
  <si>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</si>
  <si>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</si>
  <si>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</si>
  <si>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</si>
  <si>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</si>
  <si>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</si>
  <si>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</si>
  <si>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</si>
  <si>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</si>
  <si>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</si>
  <si>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</si>
  <si>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</si>
  <si>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</si>
  <si>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</si>
  <si>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</si>
  <si>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</si>
  <si>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</si>
  <si>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</si>
  <si>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</si>
  <si>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</si>
  <si>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</si>
  <si>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</si>
  <si>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</si>
  <si>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</si>
  <si>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</si>
  <si>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</si>
  <si>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</si>
  <si>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</si>
  <si>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</si>
  <si>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</si>
  <si>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</si>
  <si>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</si>
  <si>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</si>
  <si>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</si>
  <si>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</si>
  <si>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</si>
  <si>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</si>
  <si>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</si>
  <si>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</si>
  <si>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</si>
  <si>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</si>
  <si>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</si>
  <si>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</si>
  <si>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</si>
  <si>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</si>
  <si>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</si>
  <si>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</si>
  <si>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</si>
  <si>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</si>
  <si>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</si>
  <si>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</si>
  <si>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</si>
  <si>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</si>
  <si>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</si>
  <si>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</si>
  <si>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</si>
  <si>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</si>
  <si>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</si>
  <si>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</si>
  <si>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</si>
  <si>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</si>
  <si>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</si>
  <si>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</si>
  <si>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</si>
  <si>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</si>
  <si>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</si>
  <si>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</si>
  <si>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</si>
  <si>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</si>
  <si>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</si>
  <si>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</si>
  <si>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</si>
  <si>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</si>
  <si>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</si>
  <si>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</si>
  <si>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</si>
  <si>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宋体"/>
        <family val="2"/>
        <scheme val="minor"/>
      </rPr>
      <t>A</t>
    </r>
    <r>
      <rPr>
        <sz val="11"/>
        <rFont val="SimSun"/>
        <family val="2"/>
      </rPr>
      <t xml:space="preserve"> 列输入号码（</t>
    </r>
    <r>
      <rPr>
        <sz val="11"/>
        <rFont val="宋体"/>
        <family val="2"/>
        <scheme val="minor"/>
      </rPr>
      <t>B、C、E、F、G、I</t>
    </r>
    <r>
      <rPr>
        <sz val="11"/>
        <rFont val="SimSun"/>
        <family val="2"/>
      </rPr>
      <t xml:space="preserve"> 和 </t>
    </r>
    <r>
      <rPr>
        <sz val="11"/>
        <rFont val="宋体"/>
        <family val="2"/>
        <scheme val="minor"/>
      </rPr>
      <t>J</t>
    </r>
    <r>
      <rPr>
        <sz val="11"/>
        <rFont val="SimSun"/>
        <family val="2"/>
      </rPr>
      <t xml:space="preserve"> 列将自动填入）。</t>
    </r>
    <r>
      <rPr>
        <sz val="11"/>
        <rFont val="宋体"/>
        <family val="2"/>
        <scheme val="minor"/>
      </rPr>
      <t>D</t>
    </r>
    <r>
      <rPr>
        <sz val="11"/>
        <rFont val="SimSun"/>
        <family val="2"/>
      </rPr>
      <t xml:space="preserve"> 列将变为灰色。
选项 </t>
    </r>
    <r>
      <rPr>
        <sz val="11"/>
        <rFont val="宋体"/>
        <family val="2"/>
        <scheme val="minor"/>
      </rPr>
      <t>B</t>
    </r>
    <r>
      <rPr>
        <sz val="11"/>
        <rFont val="SimSun"/>
        <family val="2"/>
      </rPr>
      <t xml:space="preserve">：如果您有金属和冶炼厂查找名称组合，则完成以下步骤：
步骤 </t>
    </r>
    <r>
      <rPr>
        <sz val="11"/>
        <rFont val="宋体"/>
        <family val="2"/>
        <scheme val="minor"/>
      </rPr>
      <t>1</t>
    </r>
    <r>
      <rPr>
        <sz val="11"/>
        <rFont val="SimSun"/>
        <family val="2"/>
      </rPr>
      <t xml:space="preserve">. 在 </t>
    </r>
    <r>
      <rPr>
        <sz val="11"/>
        <rFont val="宋体"/>
        <family val="2"/>
        <scheme val="minor"/>
      </rPr>
      <t>B</t>
    </r>
    <r>
      <rPr>
        <sz val="11"/>
        <rFont val="SimSun"/>
        <family val="2"/>
      </rPr>
      <t xml:space="preserve"> 列中选择金属
步骤 </t>
    </r>
    <r>
      <rPr>
        <sz val="11"/>
        <rFont val="宋体"/>
        <family val="2"/>
        <scheme val="minor"/>
      </rPr>
      <t>2</t>
    </r>
    <r>
      <rPr>
        <sz val="11"/>
        <rFont val="SimSun"/>
        <family val="2"/>
      </rPr>
      <t xml:space="preserve">. 从 </t>
    </r>
    <r>
      <rPr>
        <sz val="11"/>
        <rFont val="宋体"/>
        <family val="2"/>
        <scheme val="minor"/>
      </rPr>
      <t>C</t>
    </r>
    <r>
      <rPr>
        <sz val="11"/>
        <rFont val="SimSun"/>
        <family val="2"/>
      </rPr>
      <t xml:space="preserve"> 列的下拉菜单中选择
选项 </t>
    </r>
    <r>
      <rPr>
        <sz val="11"/>
        <rFont val="宋体"/>
        <family val="2"/>
        <scheme val="minor"/>
      </rPr>
      <t>C</t>
    </r>
    <r>
      <rPr>
        <sz val="11"/>
        <rFont val="SimSun"/>
        <family val="2"/>
      </rPr>
      <t xml:space="preserve">：如果您有金属和冶炼厂名称组合，则完成以下步骤：
步骤 </t>
    </r>
    <r>
      <rPr>
        <sz val="11"/>
        <rFont val="宋体"/>
        <family val="2"/>
        <scheme val="minor"/>
      </rPr>
      <t>1.</t>
    </r>
    <r>
      <rPr>
        <sz val="11"/>
        <rFont val="SimSun"/>
        <family val="2"/>
      </rPr>
      <t xml:space="preserve"> 在 </t>
    </r>
    <r>
      <rPr>
        <sz val="11"/>
        <rFont val="宋体"/>
        <family val="2"/>
        <scheme val="minor"/>
      </rPr>
      <t>B</t>
    </r>
    <r>
      <rPr>
        <sz val="11"/>
        <rFont val="SimSun"/>
        <family val="2"/>
      </rPr>
      <t xml:space="preserve"> 列中选择金属
步骤 </t>
    </r>
    <r>
      <rPr>
        <sz val="11"/>
        <rFont val="宋体"/>
        <family val="2"/>
        <scheme val="minor"/>
      </rPr>
      <t>2</t>
    </r>
    <r>
      <rPr>
        <sz val="11"/>
        <rFont val="SimSun"/>
        <family val="2"/>
      </rPr>
      <t xml:space="preserve">：在“冶炼厂查找”下拉菜单中选择“冶炼厂未列出”，然后填写 </t>
    </r>
    <r>
      <rPr>
        <sz val="11"/>
        <rFont val="宋体"/>
        <family val="2"/>
        <scheme val="minor"/>
      </rPr>
      <t>D</t>
    </r>
    <r>
      <rPr>
        <sz val="11"/>
        <rFont val="SimSun"/>
        <family val="2"/>
      </rPr>
      <t xml:space="preserve"> 和 </t>
    </r>
    <r>
      <rPr>
        <sz val="11"/>
        <rFont val="宋体"/>
        <family val="2"/>
        <scheme val="minor"/>
      </rPr>
      <t>E</t>
    </r>
    <r>
      <rPr>
        <sz val="11"/>
        <rFont val="SimSun"/>
        <family val="2"/>
      </rPr>
      <t xml:space="preserve"> 列
步骤 </t>
    </r>
    <r>
      <rPr>
        <sz val="11"/>
        <rFont val="宋体"/>
        <family val="2"/>
        <scheme val="minor"/>
      </rPr>
      <t>3</t>
    </r>
    <r>
      <rPr>
        <sz val="11"/>
        <rFont val="SimSun"/>
        <family val="2"/>
      </rPr>
      <t xml:space="preserve">. 在 </t>
    </r>
    <r>
      <rPr>
        <sz val="11"/>
        <rFont val="宋体"/>
        <family val="2"/>
        <scheme val="minor"/>
      </rPr>
      <t>H</t>
    </r>
    <r>
      <rPr>
        <sz val="11"/>
        <rFont val="SimSun"/>
        <family val="2"/>
      </rPr>
      <t xml:space="preserve"> 列到 </t>
    </r>
    <r>
      <rPr>
        <sz val="11"/>
        <rFont val="宋体"/>
        <family val="2"/>
        <scheme val="minor"/>
      </rPr>
      <t>Q</t>
    </r>
    <r>
      <rPr>
        <sz val="11"/>
        <rFont val="SimSun"/>
        <family val="2"/>
      </rPr>
      <t xml:space="preserve"> 列输入所有现有的冶炼厂信息
(</t>
    </r>
    <r>
      <rPr>
        <sz val="11"/>
        <rFont val="宋体"/>
        <family val="2"/>
        <scheme val="minor"/>
      </rPr>
      <t>*</t>
    </r>
    <r>
      <rPr>
        <sz val="11"/>
        <rFont val="SimSun"/>
        <family val="2"/>
      </rPr>
      <t>) 必填字段以星号表示。
(</t>
    </r>
    <r>
      <rPr>
        <sz val="11"/>
        <rFont val="宋体"/>
        <family val="2"/>
        <scheme val="minor"/>
      </rPr>
      <t>1</t>
    </r>
    <r>
      <rPr>
        <sz val="11"/>
        <rFont val="SimSun"/>
        <family val="2"/>
      </rPr>
      <t xml:space="preserve">) 当“冶炼厂查找”=“冶炼厂未列出”时，需要输入
注：可结合使用选项 </t>
    </r>
    <r>
      <rPr>
        <sz val="11"/>
        <rFont val="宋体"/>
        <family val="2"/>
        <scheme val="minor"/>
      </rPr>
      <t>A、B</t>
    </r>
    <r>
      <rPr>
        <sz val="11"/>
        <rFont val="SimSun"/>
        <family val="2"/>
      </rPr>
      <t xml:space="preserve"> 和 </t>
    </r>
    <r>
      <rPr>
        <sz val="11"/>
        <rFont val="宋体"/>
        <family val="2"/>
        <scheme val="minor"/>
      </rPr>
      <t xml:space="preserve">C </t>
    </r>
    <r>
      <rPr>
        <sz val="11"/>
        <rFont val="SimSun"/>
        <family val="2"/>
      </rPr>
      <t xml:space="preserve">来填写冶炼厂目录。请勿更改自动填写的单元格。应通过联系 </t>
    </r>
    <r>
      <rPr>
        <sz val="11"/>
        <rFont val="宋体"/>
        <family val="2"/>
        <scheme val="minor"/>
      </rPr>
      <t>RMI@ResponsibleBusiness.org</t>
    </r>
    <r>
      <rPr>
        <sz val="11"/>
        <rFont val="SimSun"/>
        <family val="2"/>
      </rPr>
      <t xml:space="preserve">，向 </t>
    </r>
    <r>
      <rPr>
        <sz val="11"/>
        <rFont val="宋体"/>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</si>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</sst>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_-* #,##0_-;\-* #,##0_-;_-* &quot;-&quot;_-;_-@_-"/>
    <numFmt numFmtId="181" formatCode="_-* #,##0.00_-;\-* #,##0.00_-;_-* &quot;-&quot;??_-;_-@_-"/>
    <numFmt numFmtId="182" formatCode="[$-409]mmmm\ d\,\ yyyy;@"/>
    <numFmt numFmtId="183" formatCode="[$-409]d\-mmm\-yyyy;@"/>
    <numFmt numFmtId="184" formatCode="_-&quot;$&quot;* #,##0_-;\-&quot;$&quot;* #,##0_-;_-&quot;$&quot;* &quot;-&quot;_-;_-@_-"/>
    <numFmt numFmtId="185" formatCode="_-&quot;$&quot;* #,##0.00_-;\-&quot;$&quot;* #,##0.00_-;_-&quot;$&quot;* &quot;-&quot;??_-;_-@_-"/>
    <numFmt numFmtId="186" formatCode="_-* #,##0\ &quot;€&quot;_-;\-* #,##0\ &quot;€&quot;_-;_-* &quot;-&quot;\ &quot;€&quot;_-;_-@_-"/>
    <numFmt numFmtId="187" formatCode="_-* #,##0\ _€_-;\-* #,##0\ _€_-;_-* &quot;-&quot;\ _€_-;_-@_-"/>
    <numFmt numFmtId="188" formatCode="_-* #,##0.00\ &quot;€&quot;_-;\-* #,##0.00\ &quot;€&quot;_-;_-* &quot;-&quot;??\ &quot;€&quot;_-;_-@_-"/>
    <numFmt numFmtId="189" formatCode="_-* #,##0.00\ _€_-;\-* #,##0.00\ _€_-;_-* &quot;-&quot;??\ _€_-;_-@_-"/>
    <numFmt numFmtId="190" formatCode="_-&quot;€&quot;\ * #,##0_-;\-&quot;€&quot;\ * #,##0_-;_-&quot;€&quot;\ * &quot;-&quot;_-;_-@_-"/>
    <numFmt numFmtId="191" formatCode="_-&quot;€&quot;\ * #,##0.00_-;\-&quot;€&quot;\ * #,##0.00_-;_-&quot;€&quot;\ * &quot;-&quot;??_-;_-@_-"/>
    <numFmt numFmtId="192" formatCode="0.0"/>
  </numFmts>
  <fonts count="115">
    <font>
      <sz val="10"/>
      <name val="Verdana"/>
      <family val="2"/>
    </font>
    <font>
      <sz val="11"/>
      <color theme="1"/>
      <name val="宋体"/>
      <family val="2"/>
      <scheme val="minor"/>
    </font>
    <font>
      <sz val="11"/>
      <color theme="1"/>
      <name val="宋体"/>
      <family val="2"/>
      <scheme val="minor"/>
    </font>
    <font>
      <sz val="11"/>
      <color theme="1"/>
      <name val="宋体"/>
      <family val="2"/>
      <scheme val="minor"/>
    </font>
    <font>
      <sz val="10"/>
      <color theme="1"/>
      <name val="Arial"/>
      <family val="2"/>
    </font>
    <font>
      <sz val="11"/>
      <color theme="1"/>
      <name val="宋体"/>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宋体"/>
      <family val="2"/>
      <scheme val="minor"/>
    </font>
    <font>
      <sz val="11"/>
      <color rgb="FF9C0006"/>
      <name val="ＭＳ Ｐゴシック"/>
      <family val="3"/>
      <charset val="128"/>
    </font>
    <font>
      <sz val="11"/>
      <color rgb="FF9C0006"/>
      <name val="宋体"/>
      <family val="2"/>
      <scheme val="minor"/>
    </font>
    <font>
      <b/>
      <sz val="11"/>
      <color rgb="FFFA7D00"/>
      <name val="宋体"/>
      <family val="2"/>
      <scheme val="minor"/>
    </font>
    <font>
      <b/>
      <sz val="11"/>
      <color theme="0"/>
      <name val="宋体"/>
      <family val="2"/>
      <scheme val="minor"/>
    </font>
    <font>
      <i/>
      <sz val="11"/>
      <color rgb="FF7F7F7F"/>
      <name val="宋体"/>
      <family val="2"/>
      <scheme val="minor"/>
    </font>
    <font>
      <sz val="11"/>
      <color rgb="FF006100"/>
      <name val="宋体"/>
      <family val="2"/>
      <scheme val="minor"/>
    </font>
    <font>
      <b/>
      <sz val="15"/>
      <color theme="3"/>
      <name val="宋体"/>
      <family val="2"/>
      <scheme val="minor"/>
    </font>
    <font>
      <b/>
      <sz val="13"/>
      <color theme="3"/>
      <name val="宋体"/>
      <family val="2"/>
      <scheme val="minor"/>
    </font>
    <font>
      <b/>
      <sz val="11"/>
      <color theme="3"/>
      <name val="宋体"/>
      <family val="2"/>
      <scheme val="minor"/>
    </font>
    <font>
      <u/>
      <sz val="10"/>
      <color theme="10"/>
      <name val="Arial"/>
      <family val="2"/>
    </font>
    <font>
      <u/>
      <sz val="11"/>
      <color theme="10"/>
      <name val="宋体"/>
      <family val="2"/>
      <scheme val="minor"/>
    </font>
    <font>
      <u/>
      <sz val="12"/>
      <color theme="10"/>
      <name val="宋体"/>
      <family val="2"/>
      <scheme val="minor"/>
    </font>
    <font>
      <sz val="11"/>
      <color rgb="FF3F3F76"/>
      <name val="宋体"/>
      <family val="2"/>
      <scheme val="minor"/>
    </font>
    <font>
      <sz val="11"/>
      <color rgb="FFFA7D00"/>
      <name val="宋体"/>
      <family val="2"/>
      <scheme val="minor"/>
    </font>
    <font>
      <sz val="11"/>
      <color rgb="FF9C6500"/>
      <name val="宋体"/>
      <family val="2"/>
      <scheme val="minor"/>
    </font>
    <font>
      <sz val="10"/>
      <color theme="1"/>
      <name val="ＭＳ Ｐゴシック"/>
      <family val="2"/>
      <charset val="128"/>
    </font>
    <font>
      <sz val="11"/>
      <color theme="1"/>
      <name val="ＭＳ Ｐゴシック"/>
      <family val="3"/>
      <charset val="128"/>
    </font>
    <font>
      <sz val="12"/>
      <color theme="1"/>
      <name val="宋体"/>
      <family val="2"/>
      <scheme val="minor"/>
    </font>
    <font>
      <b/>
      <sz val="11"/>
      <color rgb="FF3F3F3F"/>
      <name val="宋体"/>
      <family val="2"/>
      <scheme val="minor"/>
    </font>
    <font>
      <sz val="18"/>
      <color theme="3"/>
      <name val="宋体"/>
      <family val="2"/>
      <scheme val="major"/>
    </font>
    <font>
      <b/>
      <sz val="11"/>
      <color theme="1"/>
      <name val="宋体"/>
      <family val="2"/>
      <scheme val="minor"/>
    </font>
    <font>
      <sz val="11"/>
      <color rgb="FFFF0000"/>
      <name val="宋体"/>
      <family val="2"/>
      <scheme val="minor"/>
    </font>
    <font>
      <sz val="10"/>
      <color theme="1"/>
      <name val="Verdana"/>
      <family val="2"/>
    </font>
    <font>
      <sz val="10"/>
      <color theme="0" tint="-0.3498947111423078"/>
      <name val="Verdana"/>
      <family val="2"/>
    </font>
    <font>
      <sz val="11"/>
      <name val="宋体"/>
      <family val="2"/>
      <scheme val="minor"/>
    </font>
    <font>
      <sz val="10"/>
      <name val="宋体"/>
      <family val="1"/>
      <scheme val="major"/>
    </font>
    <font>
      <u/>
      <sz val="12"/>
      <color indexed="12"/>
      <name val="宋体"/>
      <family val="1"/>
      <scheme val="major"/>
    </font>
    <font>
      <sz val="12"/>
      <name val="宋体"/>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宋体"/>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宋体"/>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180" fontId="13" fillId="0" borderId="0" applyFont="0" applyFill="0" applyBorder="0" applyAlignment="0" applyProtection="0"/>
    <xf numFmtId="187"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6" fontId="13" fillId="0" borderId="0" applyFont="0" applyFill="0" applyBorder="0" applyAlignment="0" applyProtection="0"/>
    <xf numFmtId="184" fontId="13" fillId="0" borderId="0" applyFont="0" applyFill="0" applyBorder="0" applyAlignment="0" applyProtection="0"/>
    <xf numFmtId="186" fontId="13" fillId="0" borderId="0" applyFont="0" applyFill="0" applyBorder="0" applyAlignment="0" applyProtection="0"/>
    <xf numFmtId="190"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2"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2" fontId="4" fillId="0" borderId="0"/>
    <xf numFmtId="0" fontId="82" fillId="0" borderId="0"/>
    <xf numFmtId="0" fontId="82" fillId="0" borderId="0"/>
    <xf numFmtId="182"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2" fontId="4" fillId="0" borderId="0"/>
    <xf numFmtId="0" fontId="10" fillId="0" borderId="0"/>
    <xf numFmtId="182" fontId="82" fillId="0" borderId="0"/>
    <xf numFmtId="0" fontId="5" fillId="0" borderId="0"/>
    <xf numFmtId="0" fontId="5" fillId="0" borderId="0"/>
    <xf numFmtId="182" fontId="10" fillId="0" borderId="0"/>
    <xf numFmtId="0" fontId="5" fillId="0" borderId="0"/>
    <xf numFmtId="0" fontId="10" fillId="0" borderId="0"/>
    <xf numFmtId="0" fontId="5" fillId="0" borderId="0"/>
    <xf numFmtId="0" fontId="66" fillId="0" borderId="0">
      <alignment vertical="center"/>
    </xf>
    <xf numFmtId="182"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2" fontId="4" fillId="0" borderId="0"/>
    <xf numFmtId="182"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2" fontId="13" fillId="0" borderId="0"/>
    <xf numFmtId="0" fontId="82" fillId="0" borderId="0"/>
    <xf numFmtId="0" fontId="82" fillId="0" borderId="0"/>
    <xf numFmtId="0" fontId="82" fillId="0" borderId="0"/>
    <xf numFmtId="182"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3"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2" fontId="0" fillId="45" borderId="13" xfId="0" applyNumberFormat="1" applyFill="1" applyBorder="1" applyAlignment="1">
      <alignment vertical="top" wrapText="1"/>
    </xf>
    <xf numFmtId="182" fontId="0" fillId="45" borderId="0" xfId="0" applyNumberFormat="1" applyFill="1"/>
    <xf numFmtId="182" fontId="12" fillId="45" borderId="0" xfId="0" applyNumberFormat="1" applyFont="1" applyFill="1"/>
    <xf numFmtId="182"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82"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2" fontId="7" fillId="45" borderId="0" xfId="0" applyNumberFormat="1" applyFont="1" applyFill="1" applyAlignment="1">
      <alignment horizontal="center" vertical="center" wrapText="1"/>
    </xf>
    <xf numFmtId="0" fontId="0" fillId="45" borderId="0" xfId="0" applyFill="1" applyAlignment="1">
      <alignment horizontal="center" vertical="center"/>
    </xf>
    <xf numFmtId="182"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82"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92"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83" fontId="17" fillId="45" borderId="31" xfId="0" applyNumberFormat="1" applyFont="1" applyFill="1" applyBorder="1" applyAlignment="1" applyProtection="1">
      <alignment horizontal="center" wrapText="1"/>
      <protection locked="0"/>
    </xf>
    <xf numFmtId="183"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2" xfId="6"/>
    <cellStyle name="20% - Accent1 2 2" xfId="597"/>
    <cellStyle name="20% - Accent1 2 2 2" xfId="760"/>
    <cellStyle name="20% - Accent1 2 3" xfId="713"/>
    <cellStyle name="20% - Accent1 3" xfId="807"/>
    <cellStyle name="20% - Accent2 2" xfId="7"/>
    <cellStyle name="20% - Accent2 2 2" xfId="598"/>
    <cellStyle name="20% - Accent2 2 2 2" xfId="761"/>
    <cellStyle name="20% - Accent2 2 3" xfId="714"/>
    <cellStyle name="20% - Accent2 3" xfId="810"/>
    <cellStyle name="20% - Accent3 2" xfId="8"/>
    <cellStyle name="20% - Accent3 2 2" xfId="599"/>
    <cellStyle name="20% - Accent3 2 2 2" xfId="762"/>
    <cellStyle name="20% - Accent3 2 3" xfId="715"/>
    <cellStyle name="20% - Accent3 3" xfId="813"/>
    <cellStyle name="20% - Accent4 2" xfId="9"/>
    <cellStyle name="20% - Accent4 2 2" xfId="600"/>
    <cellStyle name="20% - Accent4 2 2 2" xfId="763"/>
    <cellStyle name="20% - Accent4 2 3" xfId="716"/>
    <cellStyle name="20% - Accent4 3" xfId="816"/>
    <cellStyle name="20% - Accent5 2" xfId="10"/>
    <cellStyle name="20% - Accent5 2 2" xfId="601"/>
    <cellStyle name="20% - Accent5 2 2 2" xfId="764"/>
    <cellStyle name="20% - Accent5 2 3" xfId="717"/>
    <cellStyle name="20% - Accent5 3" xfId="819"/>
    <cellStyle name="20% - Accent6 2" xfId="11"/>
    <cellStyle name="20% - Accent6 2 2" xfId="602"/>
    <cellStyle name="20% - Accent6 2 2 2" xfId="765"/>
    <cellStyle name="20% - Accent6 2 3" xfId="718"/>
    <cellStyle name="20% - Accent6 3" xfId="822"/>
    <cellStyle name="20% - 着色 1" xfId="688" builtinId="30" customBuiltin="1"/>
    <cellStyle name="20% - 着色 2" xfId="692" builtinId="34" customBuiltin="1"/>
    <cellStyle name="20% - 着色 3" xfId="696" builtinId="38" customBuiltin="1"/>
    <cellStyle name="20% - 着色 4" xfId="700" builtinId="42" customBuiltin="1"/>
    <cellStyle name="20% - 着色 5" xfId="704" builtinId="46" customBuiltin="1"/>
    <cellStyle name="20% - 着色 6" xfId="708" builtinId="50" customBuiltin="1"/>
    <cellStyle name="40% - Accent1 2" xfId="12"/>
    <cellStyle name="40% - Accent1 2 2" xfId="603"/>
    <cellStyle name="40% - Accent1 2 2 2" xfId="766"/>
    <cellStyle name="40% - Accent1 2 3" xfId="719"/>
    <cellStyle name="40% - Accent1 3" xfId="808"/>
    <cellStyle name="40% - Accent2 2" xfId="13"/>
    <cellStyle name="40% - Accent2 2 2" xfId="604"/>
    <cellStyle name="40% - Accent2 2 2 2" xfId="767"/>
    <cellStyle name="40% - Accent2 2 3" xfId="720"/>
    <cellStyle name="40% - Accent2 3" xfId="811"/>
    <cellStyle name="40% - Accent3 2" xfId="14"/>
    <cellStyle name="40% - Accent3 2 2" xfId="605"/>
    <cellStyle name="40% - Accent3 2 2 2" xfId="768"/>
    <cellStyle name="40% - Accent3 2 3" xfId="721"/>
    <cellStyle name="40% - Accent3 3" xfId="814"/>
    <cellStyle name="40% - Accent4 2" xfId="15"/>
    <cellStyle name="40% - Accent4 2 2" xfId="606"/>
    <cellStyle name="40% - Accent4 2 2 2" xfId="769"/>
    <cellStyle name="40% - Accent4 2 3" xfId="722"/>
    <cellStyle name="40% - Accent4 3" xfId="817"/>
    <cellStyle name="40% - Accent5 2" xfId="16"/>
    <cellStyle name="40% - Accent5 2 2" xfId="607"/>
    <cellStyle name="40% - Accent5 2 2 2" xfId="770"/>
    <cellStyle name="40% - Accent5 2 3" xfId="723"/>
    <cellStyle name="40% - Accent5 3" xfId="820"/>
    <cellStyle name="40% - Accent6 2" xfId="17"/>
    <cellStyle name="40% - Accent6 2 2" xfId="608"/>
    <cellStyle name="40% - Accent6 2 2 2" xfId="771"/>
    <cellStyle name="40% - Accent6 2 3" xfId="724"/>
    <cellStyle name="40% - Accent6 3" xfId="823"/>
    <cellStyle name="40% - 着色 1" xfId="689" builtinId="31" customBuiltin="1"/>
    <cellStyle name="40% - 着色 2" xfId="693" builtinId="35" customBuiltin="1"/>
    <cellStyle name="40% - 着色 3" xfId="697" builtinId="39" customBuiltin="1"/>
    <cellStyle name="40% - 着色 4" xfId="701" builtinId="43" customBuiltin="1"/>
    <cellStyle name="40% - 着色 5" xfId="705" builtinId="47" customBuiltin="1"/>
    <cellStyle name="40% - 着色 6" xfId="709" builtinId="51" customBuiltin="1"/>
    <cellStyle name="60% - Accent1 2" xfId="18"/>
    <cellStyle name="60% - Accent1 2 2" xfId="609"/>
    <cellStyle name="60% - Accent1 3" xfId="809"/>
    <cellStyle name="60% - Accent2 2" xfId="19"/>
    <cellStyle name="60% - Accent2 2 2" xfId="610"/>
    <cellStyle name="60% - Accent2 3" xfId="812"/>
    <cellStyle name="60% - Accent3 2" xfId="20"/>
    <cellStyle name="60% - Accent3 2 2" xfId="611"/>
    <cellStyle name="60% - Accent3 3" xfId="815"/>
    <cellStyle name="60% - Accent4 2" xfId="21"/>
    <cellStyle name="60% - Accent4 2 2" xfId="612"/>
    <cellStyle name="60% - Accent4 3" xfId="818"/>
    <cellStyle name="60% - Accent5 2" xfId="22"/>
    <cellStyle name="60% - Accent5 2 2" xfId="613"/>
    <cellStyle name="60% - Accent5 3" xfId="821"/>
    <cellStyle name="60% - Accent6 2" xfId="23"/>
    <cellStyle name="60% - Accent6 2 2" xfId="614"/>
    <cellStyle name="60% - Accent6 3" xfId="824"/>
    <cellStyle name="60% - 着色 1" xfId="690" builtinId="32" customBuiltin="1"/>
    <cellStyle name="60% - 着色 2" xfId="694" builtinId="36" customBuiltin="1"/>
    <cellStyle name="60% - 着色 3" xfId="698" builtinId="40" customBuiltin="1"/>
    <cellStyle name="60% - 着色 4" xfId="702" builtinId="44" customBuiltin="1"/>
    <cellStyle name="60% - 着色 5" xfId="706" builtinId="48" customBuiltin="1"/>
    <cellStyle name="60% - 着色 6" xfId="710" builtinId="52" customBuiltin="1"/>
    <cellStyle name="Accent1 2" xfId="24"/>
    <cellStyle name="Accent1 2 2" xfId="615"/>
    <cellStyle name="Accent2 2" xfId="25"/>
    <cellStyle name="Accent2 2 2" xfId="616"/>
    <cellStyle name="Accent3 2" xfId="26"/>
    <cellStyle name="Accent3 2 2" xfId="617"/>
    <cellStyle name="Accent4 2" xfId="27"/>
    <cellStyle name="Accent4 2 2" xfId="618"/>
    <cellStyle name="Accent5 2" xfId="28"/>
    <cellStyle name="Accent5 2 2" xfId="619"/>
    <cellStyle name="Accent6 2" xfId="29"/>
    <cellStyle name="Accent6 2 2" xfId="620"/>
    <cellStyle name="Bad 2" xfId="30"/>
    <cellStyle name="Bad 2 2" xfId="621"/>
    <cellStyle name="Bad 3" xfId="31"/>
    <cellStyle name="Bad 3 2" xfId="622"/>
    <cellStyle name="Calculation 2" xfId="32"/>
    <cellStyle name="Calculation 2 2" xfId="623"/>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2" xfId="486"/>
    <cellStyle name="Good 2" xfId="487"/>
    <cellStyle name="Good 2 2" xfId="625"/>
    <cellStyle name="Heading 1 2" xfId="488"/>
    <cellStyle name="Heading 2 2" xfId="489"/>
    <cellStyle name="Heading 2 2 2" xfId="626"/>
    <cellStyle name="Heading 3 2" xfId="490"/>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2" xfId="500"/>
    <cellStyle name="Input 2 2" xfId="633"/>
    <cellStyle name="Linked Cell 2" xfId="501"/>
    <cellStyle name="Neutral 2" xfId="502"/>
    <cellStyle name="Neutral 2 2" xfId="634"/>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3 8" xfId="828"/>
    <cellStyle name="Normal 13 9" xfId="827"/>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2" xfId="577"/>
    <cellStyle name="Output 2 2" xfId="662"/>
    <cellStyle name="Percent" xfId="1"/>
    <cellStyle name="Percent 2" xfId="578"/>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itle 2" xfId="589"/>
    <cellStyle name="Total 2" xfId="590"/>
    <cellStyle name="Warning Text 2" xfId="591"/>
    <cellStyle name="标题" xfId="671" builtinId="15" customBuiltin="1"/>
    <cellStyle name="标题 1" xfId="672" builtinId="16" customBuiltin="1"/>
    <cellStyle name="标题 2" xfId="673" builtinId="17" customBuiltin="1"/>
    <cellStyle name="标题 3" xfId="674" builtinId="18" customBuiltin="1"/>
    <cellStyle name="标题 4" xfId="675" builtinId="19" customBuiltin="1"/>
    <cellStyle name="標準 2" xfId="594"/>
    <cellStyle name="標準 2 2" xfId="595"/>
    <cellStyle name="標準 2 3" xfId="596"/>
    <cellStyle name="差" xfId="677" builtinId="27" customBuiltin="1"/>
    <cellStyle name="常规" xfId="0" builtinId="0"/>
    <cellStyle name="好" xfId="676" builtinId="26" customBuiltin="1"/>
    <cellStyle name="汇总" xfId="686" builtinId="25" customBuiltin="1"/>
    <cellStyle name="计算" xfId="681" builtinId="22" customBuiltin="1"/>
    <cellStyle name="检查单元格" xfId="683" builtinId="23" customBuiltin="1"/>
    <cellStyle name="解释性文本" xfId="685" builtinId="53" customBuiltin="1"/>
    <cellStyle name="警告文本" xfId="684" builtinId="11" customBuiltin="1"/>
    <cellStyle name="链接单元格" xfId="682" builtinId="24" customBuiltin="1"/>
    <cellStyle name="适中" xfId="678" builtinId="28" customBuiltin="1"/>
    <cellStyle name="输出" xfId="680" builtinId="21" customBuiltin="1"/>
    <cellStyle name="输入" xfId="679" builtinId="20" customBuiltin="1"/>
    <cellStyle name="一般 7" xfId="593"/>
    <cellStyle name="着色 1" xfId="687" builtinId="29" customBuiltin="1"/>
    <cellStyle name="着色 2" xfId="691" builtinId="33" customBuiltin="1"/>
    <cellStyle name="着色 3" xfId="695" builtinId="37" customBuiltin="1"/>
    <cellStyle name="着色 4" xfId="699" builtinId="41" customBuiltin="1"/>
    <cellStyle name="着色 5" xfId="703" builtinId="45" customBuiltin="1"/>
    <cellStyle name="着色 6" xfId="707" builtinId="49" customBuiltin="1"/>
    <cellStyle name="표준 2" xfId="592"/>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5615"/>
  <sheetViews>
    <sheetView workbookViewId="0">
      <selection activeCell="A2" sqref="A2"/>
    </sheetView>
  </sheetViews>
  <sheetFormatPr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customSheetViews>
    <customSheetView guid="{C59130F4-2E03-5E48-94CE-6E4A0484DB9E}" showAutoFilter="1">
      <selection activeCell="C1" sqref="C1:D65536"/>
      <pageMargins left="0" right="0" top="0" bottom="0" header="0" footer="0"/>
      <pageSetup orientation="portrait"/>
      <headerFooter alignWithMargins="0"/>
      <autoFilter ref="B1:C1"/>
    </customSheetView>
    <customSheetView guid="{4BDF1A28-30D5-449D-B20E-D6C97EF9FAE1}" showAutoFilter="1">
      <selection activeCell="C1" sqref="C1:D65536"/>
      <pageMargins left="0" right="0" top="0" bottom="0" header="0" footer="0"/>
      <pageSetup orientation="portrait"/>
      <autoFilter ref="B1:C1"/>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20"/>
  <sheetViews>
    <sheetView showGridLines="0" tabSelected="1"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2.5">
      <c r="A12" s="309"/>
      <c r="B12" s="174" t="s">
        <v>7</v>
      </c>
      <c r="C12" s="175" t="s">
        <v>8</v>
      </c>
      <c r="D12" s="176" t="s">
        <v>9</v>
      </c>
      <c r="E12" s="175" t="s">
        <v>10</v>
      </c>
      <c r="F12" s="175" t="s">
        <v>11</v>
      </c>
      <c r="G12" s="25"/>
    </row>
    <row r="13" spans="1:7" ht="67.5">
      <c r="A13" s="309"/>
      <c r="B13" s="308">
        <v>1</v>
      </c>
      <c r="C13" s="227" t="s">
        <v>12</v>
      </c>
      <c r="D13" s="228">
        <v>44489</v>
      </c>
      <c r="E13" s="227" t="s">
        <v>12728</v>
      </c>
      <c r="F13" s="229" t="s">
        <v>12760</v>
      </c>
      <c r="G13" s="25"/>
    </row>
    <row r="14" spans="1:7" ht="56.25">
      <c r="A14" s="309"/>
      <c r="B14" s="226">
        <v>1.01</v>
      </c>
      <c r="C14" s="227" t="s">
        <v>12</v>
      </c>
      <c r="D14" s="228">
        <v>44523</v>
      </c>
      <c r="E14" s="227" t="s">
        <v>12729</v>
      </c>
      <c r="F14" s="229" t="s">
        <v>12760</v>
      </c>
      <c r="G14" s="25"/>
    </row>
    <row r="15" spans="1:7" ht="56.2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05">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20">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20"/>
  <sheetViews>
    <sheetView showGridLines="0" showZeros="0" workbookViewId="0">
      <selection activeCell="D8" sqref="D8:J8"/>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1"/>
      <c r="F3" s="382"/>
      <c r="G3" s="382"/>
      <c r="H3" s="382"/>
      <c r="I3" s="382"/>
      <c r="J3" s="191" t="s">
        <v>12817</v>
      </c>
      <c r="K3" s="30"/>
      <c r="L3" s="103"/>
      <c r="P3" s="39">
        <f>MATCH($D$3,LN,0)</f>
        <v>1</v>
      </c>
    </row>
    <row r="4" spans="1:34" ht="15.75">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5">
      <c r="A5" s="126" t="str">
        <f>LEFT(D9,1)</f>
        <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5.75">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6"/>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0"/>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Description of Scope:</v>
      </c>
      <c r="C10" s="113"/>
      <c r="D10" s="370"/>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5">
      <c r="A11" s="32"/>
      <c r="B11" s="376"/>
      <c r="C11" s="113"/>
      <c r="D11" s="377" t="str">
        <f ca="1">IF(D9=Q9,OFFSET(L!$C$1,MATCH("Declaration"&amp;ADDRESS(ROW(),COLUMN(),4),L!$A:$A,0)-1,SL,,),"")</f>
        <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6"/>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6"/>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6"/>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6"/>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85"/>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6"/>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6"/>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6"/>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85"/>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6"/>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5"/>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1"/>
      <c r="E26" s="322"/>
      <c r="F26" s="9"/>
      <c r="G26" s="323"/>
      <c r="H26" s="324"/>
      <c r="I26" s="324"/>
      <c r="J26" s="325"/>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1"/>
      <c r="E27" s="322"/>
      <c r="F27" s="9"/>
      <c r="G27" s="323"/>
      <c r="H27" s="324"/>
      <c r="I27" s="324"/>
      <c r="J27" s="325"/>
      <c r="K27" s="30"/>
      <c r="L27" s="106"/>
      <c r="P27" s="39" t="str">
        <f>IF(OR(D$27="No",D$27="Unknown",D$27="Not applicable for this declaration"),"","(*)")</f>
        <v>(*)</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1"/>
      <c r="E32" s="322"/>
      <c r="F32" s="9"/>
      <c r="G32" s="323"/>
      <c r="H32" s="324"/>
      <c r="I32" s="324"/>
      <c r="J32" s="325"/>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1"/>
      <c r="E33" s="322"/>
      <c r="F33" s="9"/>
      <c r="G33" s="323"/>
      <c r="H33" s="324"/>
      <c r="I33" s="324"/>
      <c r="J33" s="325"/>
      <c r="K33" s="30"/>
      <c r="L33" s="106"/>
      <c r="P33" s="39" t="str">
        <f>IF(OR(D$27="No",D$27="Unknown",D$27="Not applicable for this declaration",D$33="No",D$33="Unknown",D$33="Not applicable for this declaration"),"","(*)")</f>
        <v>(*)</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0</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1"/>
      <c r="E38" s="322"/>
      <c r="F38" s="41"/>
      <c r="G38" s="323"/>
      <c r="H38" s="324"/>
      <c r="I38" s="324"/>
      <c r="J38" s="325"/>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1"/>
      <c r="E39" s="322"/>
      <c r="F39" s="41"/>
      <c r="G39" s="323"/>
      <c r="H39" s="324"/>
      <c r="I39" s="324"/>
      <c r="J39" s="325"/>
      <c r="K39" s="30"/>
      <c r="L39" s="106"/>
      <c r="P39" s="39" t="str">
        <f>IF(OR(D$27="No",D$27="Unknown",D$27="Not applicable for this declaration",D$33="No",D$33="Unknown",D$33="Not applicable for this declaration"),"","(*)")</f>
        <v>(*)</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1"/>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3"/>
      <c r="E50" s="384"/>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3"/>
      <c r="E51" s="384"/>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1"/>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1"/>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1"/>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1"/>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1"/>
      <c r="E69" s="322"/>
      <c r="F69" s="51"/>
      <c r="G69" s="323"/>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1"/>
      <c r="E71" s="322"/>
      <c r="F71" s="51"/>
      <c r="G71" s="337"/>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1"/>
      <c r="E74" s="322"/>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1"/>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c r="E77" s="322"/>
      <c r="F77" s="51"/>
      <c r="G77" s="323"/>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c r="E79" s="334"/>
      <c r="F79" s="51"/>
      <c r="G79" s="323"/>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1"/>
      <c r="E81" s="322"/>
      <c r="F81" s="51"/>
      <c r="G81" s="323"/>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1"/>
      <c r="E83" s="322"/>
      <c r="F83" s="51"/>
      <c r="G83" s="323"/>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5.75"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9:E69 D58:E59 D71:E71 D34:E35 D28:E29 D83:E83 D64:E65 D81:E81 D74:E74">
      <formula1>$B$90:$B$91</formula1>
    </dataValidation>
    <dataValidation type="list" allowBlank="1" showInputMessage="1" showErrorMessage="1" sqref="D44:E47 D40:E41 D62:E63 D32:E33 D56:E57">
      <formula1>$B$90:$B$92</formula1>
    </dataValidation>
    <dataValidation type="list" allowBlank="1" showInputMessage="1" showErrorMessage="1" sqref="D50:E53">
      <formula1>$B$98:$B$103</formula1>
    </dataValidation>
    <dataValidation type="list" allowBlank="1" showInputMessage="1" showErrorMessage="1" sqref="D77:E77">
      <formula1>$B$105:$B$106</formula1>
    </dataValidation>
    <dataValidation type="list" allowBlank="1" showInputMessage="1" showErrorMessage="1" sqref="D79:E79">
      <formula1>$B$107:$B$109</formula1>
    </dataValidation>
    <dataValidation type="list" allowBlank="1" showInputMessage="1" showErrorMessage="1" sqref="D3">
      <formula1>LN</formula1>
    </dataValidation>
    <dataValidation type="list" allowBlank="1" showInputMessage="1" showErrorMessage="1" sqref="D38:E38">
      <formula1>$B$94:$B$97</formula1>
    </dataValidation>
    <dataValidation type="list" allowBlank="1" showInputMessage="1" showErrorMessage="1" sqref="D39:E39">
      <formula1>$B$110:$B$113</formula1>
    </dataValidation>
    <dataValidation type="list" allowBlank="1" showInputMessage="1" showErrorMessage="1" sqref="D26:E27">
      <formula1>$B$90:$B$93</formula1>
    </dataValidation>
    <dataValidation type="list" allowBlank="1" showInputMessage="1" showErrorMessage="1" sqref="D75:E75">
      <formula1>$B$118:$B$120</formula1>
    </dataValidation>
  </dataValidations>
  <hyperlinks>
    <hyperlink ref="H61:J61" location="'Smelter List'!A1" display="'Smelter List'!A1"/>
    <hyperlink ref="D11:J11" location="'Product List'!B6" display="'Product List'!B6"/>
    <hyperlink ref="I4:J4" location="Instructions!A67" display="Instructions!A67"/>
    <hyperlink ref="B84:J84" location="Checker!A1" display="Checker!A1"/>
  </hyperlinks>
  <pageMargins left="0.70866141732283505" right="0.70866141732283505" top="0.74803149606299202" bottom="0.74803149606299202" header="0.31496062992126" footer="0.31496062992126"/>
  <pageSetup scale="41" fitToHeight="0" orientation="portrait" r:id="rId1"/>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 type="list" showInputMessage="1" showErrorMessage="1" sqref="C5:C2500">
      <formula1>SN</formula1>
    </dataValidation>
    <dataValidation type="list" allowBlank="1" showInputMessage="1" showErrorMessage="1" sqref="B5:B2500">
      <formula1>$AA$3:$AB$3</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
      <c r="A2" s="59" t="s">
        <v>51</v>
      </c>
      <c r="B2" s="60" t="str">
        <f>IF(F60=1,"Click here to return to Smelter List","")</f>
        <v>Click here to return to Smelter List</v>
      </c>
      <c r="C2" s="112" t="str">
        <f>IF(F59=1,"Click here to return to Product List","")</f>
        <v/>
      </c>
      <c r="D2" s="134">
        <f ca="1">IF(H65=0,"0",H65)</f>
        <v>31</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f>Declaration!D8</f>
        <v>0</v>
      </c>
      <c r="C4" s="137" t="str">
        <f t="shared" ref="C4:C9" ca="1" si="0">IF(H4=1,J4,I4)</f>
        <v>Provide your company name on the Declaration tab cell D8</v>
      </c>
      <c r="D4" s="206" t="str">
        <f>IF(H4=1,"Click here to enter Company Name","")</f>
        <v>Click here to enter Company Name</v>
      </c>
      <c r="E4" s="17" t="s">
        <v>15</v>
      </c>
      <c r="F4" s="84">
        <v>1</v>
      </c>
      <c r="G4" s="63">
        <f t="shared" ref="G4:G9" si="1">IF(B4=0,1,0)</f>
        <v>1</v>
      </c>
      <c r="H4" s="64">
        <f>F4*G4</f>
        <v>1</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f>Declaration!D9</f>
        <v>0</v>
      </c>
      <c r="C5" s="137" t="str">
        <f t="shared" ca="1" si="0"/>
        <v>Select the scope of declaration on the Declaration tab cell D9</v>
      </c>
      <c r="D5" s="86" t="str">
        <f>IF(H5=1,"Click here to enter Declaration Scope","")</f>
        <v>Click here to enter Declaration Scope</v>
      </c>
      <c r="E5" s="17" t="s">
        <v>15</v>
      </c>
      <c r="F5" s="84">
        <v>1</v>
      </c>
      <c r="G5" s="63">
        <f t="shared" si="1"/>
        <v>1</v>
      </c>
      <c r="H5" s="64">
        <f t="shared" ref="H5:H18" si="2">F5*G5</f>
        <v>1</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f>Declaration!D15</f>
        <v>0</v>
      </c>
      <c r="C7" s="137" t="str">
        <f t="shared" ca="1" si="0"/>
        <v>Provide contact name in Declaration tab cell D15</v>
      </c>
      <c r="D7" s="86" t="str">
        <f>IF(H7=1,"Click here to enter Contact Name","")</f>
        <v>Click here to enter Contact Name</v>
      </c>
      <c r="E7" s="17" t="s">
        <v>15</v>
      </c>
      <c r="F7" s="84">
        <v>1</v>
      </c>
      <c r="G7" s="63">
        <f t="shared" si="1"/>
        <v>1</v>
      </c>
      <c r="H7" s="64">
        <f t="shared" si="2"/>
        <v>1</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f>Declaration!D16</f>
        <v>0</v>
      </c>
      <c r="C8" s="137" t="str">
        <f t="shared" ca="1" si="0"/>
        <v>Provide a valid email for contact in Declaration tab cell D16</v>
      </c>
      <c r="D8" s="86" t="str">
        <f>IF(H8=1,"Click here to enter Email-Contact","")</f>
        <v>Click here to enter Email-Contact</v>
      </c>
      <c r="E8" s="17" t="s">
        <v>15</v>
      </c>
      <c r="F8" s="84">
        <v>1</v>
      </c>
      <c r="G8" s="63">
        <f>IF(ISNUMBER(SEARCH("@",B8)),0,1)</f>
        <v>1</v>
      </c>
      <c r="H8" s="64">
        <f t="shared" si="2"/>
        <v>1</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f>Declaration!D17</f>
        <v>0</v>
      </c>
      <c r="C9" s="137" t="str">
        <f t="shared" ca="1" si="0"/>
        <v>Provide a phone number for contact in Declaration tab cell D17</v>
      </c>
      <c r="D9" s="86" t="str">
        <f>IF(H9=1,"Click here to enter Phone-Contact","")</f>
        <v>Click here to enter Phone-Contact</v>
      </c>
      <c r="E9" s="17" t="s">
        <v>15</v>
      </c>
      <c r="F9" s="84">
        <v>1</v>
      </c>
      <c r="G9" s="63">
        <f t="shared" si="1"/>
        <v>1</v>
      </c>
      <c r="H9" s="64">
        <f t="shared" si="2"/>
        <v>1</v>
      </c>
      <c r="I9" s="132" t="str">
        <f ca="1">OFFSET(L!$C$1,MATCH("Checker"&amp;"Comp",L!$A:$A,0)-1,SL,,)</f>
        <v>Complete</v>
      </c>
      <c r="J9" s="16" t="str">
        <f ca="1">OFFSET(L!$C$1,MATCH("Checker"&amp;ADDRESS(ROW(),COLUMN(),4),L!$A:$A,0)-1,SL,,)</f>
        <v>Provide a phone number for contact in Declaration tab cell D17</v>
      </c>
    </row>
    <row r="10" spans="1:10" ht="42.75">
      <c r="A10" s="136" t="str">
        <f ca="1">Declaration!B18</f>
        <v>Authorizer (*):</v>
      </c>
      <c r="B10" s="80">
        <f>Declaration!D18</f>
        <v>0</v>
      </c>
      <c r="C10" s="137" t="str">
        <f t="shared" ref="C10:C58" ca="1" si="3">IF(H10=1,J10,I10)</f>
        <v>Provide authorized company representative contact name in Declaration tab cell D18</v>
      </c>
      <c r="D10" s="86" t="str">
        <f>IF(H10=1,"Click here to enter an Authorized Company Representative's name","")</f>
        <v>Click here to enter an Authorized Company Representative's name</v>
      </c>
      <c r="E10" s="17" t="s">
        <v>15</v>
      </c>
      <c r="F10" s="84">
        <v>1</v>
      </c>
      <c r="G10" s="63">
        <f t="shared" ref="G10:G18" si="4">IF(B10=0,1,0)</f>
        <v>1</v>
      </c>
      <c r="H10" s="64">
        <f t="shared" si="2"/>
        <v>1</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f>Declaration!D20</f>
        <v>0</v>
      </c>
      <c r="C11" s="80" t="str">
        <f t="shared" ca="1" si="3"/>
        <v>Provide an email for authorized company representative on Declaration tab cell D20</v>
      </c>
      <c r="D11" s="86" t="str">
        <f>IF(H11=1,"Click here to enter Representative's email","")</f>
        <v>Click here to enter Representative's email</v>
      </c>
      <c r="E11" s="17" t="s">
        <v>15</v>
      </c>
      <c r="F11" s="84">
        <v>1</v>
      </c>
      <c r="G11" s="63">
        <f>IF(ISNUMBER(SEARCH("@",B11)),0,1)</f>
        <v>1</v>
      </c>
      <c r="H11" s="64">
        <f t="shared" si="2"/>
        <v>1</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f>Declaration!D21</f>
        <v>0</v>
      </c>
      <c r="C12" s="80" t="str">
        <f ca="1">IF(H12=1,J12,I12)</f>
        <v>Complete</v>
      </c>
      <c r="D12" s="86" t="str">
        <f>IF(H12=1,"Click here to enter Representative's phone","")</f>
        <v/>
      </c>
      <c r="E12" s="17" t="s">
        <v>15</v>
      </c>
      <c r="F12" s="84"/>
      <c r="G12" s="63">
        <f>IF(B12=0,1,0)</f>
        <v>1</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0</v>
      </c>
      <c r="C13" s="80" t="str">
        <f t="shared" ca="1" si="3"/>
        <v>Provide date the form was completed on Declaration tab cell D22</v>
      </c>
      <c r="D13" s="86" t="str">
        <f>IF(H13=1,"Click here to enter Date of Completion","")</f>
        <v>Click here to enter Date of Completion</v>
      </c>
      <c r="E13" s="17" t="s">
        <v>15</v>
      </c>
      <c r="F13" s="84">
        <v>1</v>
      </c>
      <c r="G13" s="63">
        <f t="shared" si="4"/>
        <v>1</v>
      </c>
      <c r="H13" s="64">
        <f t="shared" si="2"/>
        <v>1</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8.5">
      <c r="A15" s="81" t="str">
        <f ca="1">Declaration!B26</f>
        <v>Cobalt(*)</v>
      </c>
      <c r="B15" s="80">
        <f>Declaration!D26</f>
        <v>0</v>
      </c>
      <c r="C15" s="80" t="str">
        <f t="shared" ca="1" si="3"/>
        <v>Declare if cobalt is intentionally added to your products on Declaration tab cell D26</v>
      </c>
      <c r="D15" s="86" t="str">
        <f>IF(H15=1,"Click here to answer question 1 for Cobalt","")</f>
        <v>Click here to answer question 1 for Cobalt</v>
      </c>
      <c r="E15" s="17" t="s">
        <v>19</v>
      </c>
      <c r="F15" s="84">
        <v>1</v>
      </c>
      <c r="G15" s="63">
        <f t="shared" si="4"/>
        <v>1</v>
      </c>
      <c r="H15" s="64">
        <f t="shared" si="2"/>
        <v>1</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f>Declaration!D27</f>
        <v>0</v>
      </c>
      <c r="C16" s="80" t="str">
        <f t="shared" ca="1" si="3"/>
        <v>Declare if natural mica is intentionally added to your products on Declaration tab cell D27</v>
      </c>
      <c r="D16" s="86" t="str">
        <f>IF(H16=1,"Click here to answer question 1 for Mica","")</f>
        <v>Click here to answer question 1 for Mica</v>
      </c>
      <c r="E16" s="17" t="s">
        <v>15</v>
      </c>
      <c r="F16" s="84">
        <v>1</v>
      </c>
      <c r="G16" s="63">
        <f t="shared" si="4"/>
        <v>1</v>
      </c>
      <c r="H16" s="64">
        <f t="shared" si="2"/>
        <v>1</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Declare if cobalt is necessary to the production of your products and contained within the finished products declared in Declaration tab cell D32</v>
      </c>
      <c r="D20" s="86" t="str">
        <f>IF(H20=1,"Click here to answer question 2 for Cobalt","")</f>
        <v>Click here to answer question 2 for Cobalt</v>
      </c>
      <c r="E20" s="17" t="s">
        <v>15</v>
      </c>
      <c r="F20" s="85">
        <f>IF(OR(B$15="No",B$15="Unknown",B$15="Not applicable for this declaration"),0,1)</f>
        <v>1</v>
      </c>
      <c r="G20" s="63">
        <f>IF(B20=0,1,0)</f>
        <v>1</v>
      </c>
      <c r="H20" s="64">
        <f>F20*G20</f>
        <v>1</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Declare if mica is necessary to the production of your products and contained within the finished products declared in Declaration tab cell D33</v>
      </c>
      <c r="D21" s="232" t="str">
        <f>IF(H21=1,"Click here to answer question 2 for Mica","")</f>
        <v>Click here to answer question 2 for Mica</v>
      </c>
      <c r="E21" s="17" t="s">
        <v>15</v>
      </c>
      <c r="F21" s="85">
        <f>IF(OR(B$16="No",B$16="Unknown",B$16="Not applicable for this declaration"),0,1)</f>
        <v>1</v>
      </c>
      <c r="G21" s="63">
        <f t="shared" ref="G21" si="6">IF(B21=0,1,0)</f>
        <v>1</v>
      </c>
      <c r="H21" s="64">
        <f t="shared" ref="H21" si="7">F21*G21</f>
        <v>1</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Declare if cobalt used within the scope of products declared within this survey response originated from a conflict-affected and high-risk area on the Declaration tab cell D38</v>
      </c>
      <c r="D23" s="195" t="str">
        <f>IF(H23=1,"Click here to answer question 3 for Cobalt","")</f>
        <v>Click here to answer question 3 for Cobalt</v>
      </c>
      <c r="E23" s="17" t="s">
        <v>15</v>
      </c>
      <c r="F23" s="85">
        <f>IF(OR(B$15="No",B$15="Unknown",B$15="Not applicable for this declaration",B$20="No",B$20="Unknown",B$20="Not applicable for this declaration"),0,1)</f>
        <v>1</v>
      </c>
      <c r="G23" s="63">
        <f t="shared" ref="G23:G58" si="8">IF(B23=0,1,0)</f>
        <v>1</v>
      </c>
      <c r="H23" s="64">
        <f t="shared" ref="H23:H58" si="9">F23*G23</f>
        <v>1</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Declare if mica used within the scope of products declared within this survey response originated from a conflict-affected and high-risk area on the Declaration tab cell D39</v>
      </c>
      <c r="D24" s="232" t="str">
        <f>IF(H24=1,"Click here to answer question 3 for Mica","")</f>
        <v>Click here to answer question 3 for Mica</v>
      </c>
      <c r="E24" s="17" t="s">
        <v>15</v>
      </c>
      <c r="F24" s="85">
        <f>IF(OR(B$16="No",B$16="Unknown",B$16="Not applicable for this declaration",B$21="No",B$21="Unknown",B$21="Not applicable for this declaration"),0,1)</f>
        <v>1</v>
      </c>
      <c r="G24" s="63">
        <f t="shared" si="8"/>
        <v>1</v>
      </c>
      <c r="H24" s="64">
        <f t="shared" si="9"/>
        <v>1</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Declare if cobalt used within the scope of products declared within this survey response originated entirely from a recycled or scrap source on the Declaration tab cell D44</v>
      </c>
      <c r="D28" s="195" t="str">
        <f>IF(H28=1,"Click here to answer question 4 for Cobalt","")</f>
        <v>Click here to answer question 4 for Cobalt</v>
      </c>
      <c r="E28" s="17" t="s">
        <v>15</v>
      </c>
      <c r="F28" s="85">
        <f>F23</f>
        <v>1</v>
      </c>
      <c r="G28" s="63">
        <f>IF(B28=0,1,0)</f>
        <v>1</v>
      </c>
      <c r="H28" s="64">
        <f>F28*G28</f>
        <v>1</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0</v>
      </c>
      <c r="C33" s="137" t="str">
        <f t="shared" ca="1" si="3"/>
        <v>Provide % of completeness of supplier's smelter information on Declaration tab cell D50</v>
      </c>
      <c r="D33" s="232" t="str">
        <f>IF(H33=1,"Click here to answer question 5 for Cobalt","")</f>
        <v>Click here to answer question 5 for Cobalt</v>
      </c>
      <c r="E33" s="17" t="s">
        <v>19</v>
      </c>
      <c r="F33" s="85">
        <f>F23</f>
        <v>1</v>
      </c>
      <c r="G33" s="63">
        <f t="shared" si="8"/>
        <v>1</v>
      </c>
      <c r="H33" s="64">
        <f t="shared" si="9"/>
        <v>1</v>
      </c>
      <c r="I33" s="132" t="str">
        <f ca="1">OFFSET(L!$C$1,MATCH("Checker"&amp;"Comp",L!$A:$A,0)-1,SL,,)</f>
        <v>Complete</v>
      </c>
      <c r="J33" s="16" t="str">
        <f ca="1">OFFSET(L!$C$1,MATCH("Checker"&amp;ADDRESS(ROW(),COLUMN(),4),L!$A:$A,0)-1,SL,,)</f>
        <v>Provide % of completeness of supplier's smelter information on Declaration tab cell D50</v>
      </c>
    </row>
    <row r="34" spans="1:10" ht="28.5">
      <c r="A34" s="81" t="str">
        <f ca="1">Declaration!B51</f>
        <v>Mica(*)</v>
      </c>
      <c r="B34" s="80">
        <f>Declaration!D51</f>
        <v>0</v>
      </c>
      <c r="C34" s="137" t="str">
        <f t="shared" ca="1" si="3"/>
        <v>Provide % of completeness of supplier's smelter information on Declaration tab cell D51</v>
      </c>
      <c r="D34" s="86" t="str">
        <f>IF(H34=1,"Click here to answer question 5 for Mica","")</f>
        <v>Click here to answer question 5 for Mica</v>
      </c>
      <c r="E34" s="17" t="s">
        <v>19</v>
      </c>
      <c r="F34" s="85">
        <f>F24</f>
        <v>1</v>
      </c>
      <c r="G34" s="63">
        <f t="shared" si="8"/>
        <v>1</v>
      </c>
      <c r="H34" s="64">
        <f t="shared" si="9"/>
        <v>1</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f>Declaration!D56</f>
        <v>0</v>
      </c>
      <c r="C38" s="137" t="str">
        <f t="shared" ca="1" si="3"/>
        <v>Declare if all smelter names have been provided in this survey response under the scope of products declared on the Declaration tab cell D56</v>
      </c>
      <c r="D38" s="232" t="str">
        <f>IF(H38=1,"Click here to answer question 6 for Cobalt","")</f>
        <v>Click here to answer question 6 for Cobalt</v>
      </c>
      <c r="E38" s="17" t="s">
        <v>13</v>
      </c>
      <c r="F38" s="85">
        <f>F23</f>
        <v>1</v>
      </c>
      <c r="G38" s="63">
        <f t="shared" si="8"/>
        <v>1</v>
      </c>
      <c r="H38" s="64">
        <f t="shared" si="9"/>
        <v>1</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Declare if all smelter names have been provided in this survey response under the scope of products declared on the Declaration tab cell D57</v>
      </c>
      <c r="D39" s="88" t="str">
        <f>IF(H39=1,"Click here to answer question 6 for Mica","")</f>
        <v>Click here to answer question 6 for Mica</v>
      </c>
      <c r="E39" s="17" t="s">
        <v>13</v>
      </c>
      <c r="F39" s="85">
        <f>F24</f>
        <v>1</v>
      </c>
      <c r="G39" s="63">
        <f t="shared" si="8"/>
        <v>1</v>
      </c>
      <c r="H39" s="64">
        <f t="shared" si="9"/>
        <v>1</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Declare if all applicable cobalt smelter information has been provided on Declaration tab cell D62</v>
      </c>
      <c r="D43" s="232" t="str">
        <f>IF(H43=1,"Click here to answer question 7 for Cobalt","")</f>
        <v>Click here to answer question 7 for Cobalt</v>
      </c>
      <c r="E43" s="17" t="s">
        <v>15</v>
      </c>
      <c r="F43" s="85">
        <f>F23</f>
        <v>1</v>
      </c>
      <c r="G43" s="63">
        <f t="shared" si="8"/>
        <v>1</v>
      </c>
      <c r="H43" s="64">
        <f t="shared" si="9"/>
        <v>1</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Declare if all applicable mica processor information has been provided on Declaration tab cell D63</v>
      </c>
      <c r="D44" s="89" t="str">
        <f>IF(H44=1,"Click here to answer question 7 for Mica","")</f>
        <v>Click here to answer question 7 for Mica</v>
      </c>
      <c r="E44" s="17" t="s">
        <v>15</v>
      </c>
      <c r="F44" s="85">
        <f>F24</f>
        <v>1</v>
      </c>
      <c r="G44" s="63">
        <f t="shared" si="8"/>
        <v>1</v>
      </c>
      <c r="H44" s="64">
        <f t="shared" si="9"/>
        <v>1</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f>Declaration!D69</f>
        <v>0</v>
      </c>
      <c r="C48" s="137" t="str">
        <f t="shared" ca="1" si="3"/>
        <v>Answer if your company has a responsible minerals sourcing policy on the Declaration tab cell D69</v>
      </c>
      <c r="D48" s="230" t="str">
        <f>IF(H48=1,"Click here to answer question (A)","")</f>
        <v>Click here to answer question (A)</v>
      </c>
      <c r="E48" s="17" t="s">
        <v>15</v>
      </c>
      <c r="F48" s="85">
        <f>IF(SUM(F$23:F$24)=0,0,1)</f>
        <v>1</v>
      </c>
      <c r="G48" s="63">
        <f t="shared" si="8"/>
        <v>1</v>
      </c>
      <c r="H48" s="64">
        <f t="shared" si="9"/>
        <v>1</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f>Declaration!D71</f>
        <v>0</v>
      </c>
      <c r="C49" s="137" t="str">
        <f ca="1">IF(H49=1,J49,I49)</f>
        <v>Answer if your company has made your responsible minerals sourcing policy publically available on your website on the Declaration tab cell D71</v>
      </c>
      <c r="D49" s="195" t="str">
        <f>IF(H49=1,"Click here to answer question (B)","")</f>
        <v>Click here to answer question (B)</v>
      </c>
      <c r="E49" s="17" t="s">
        <v>15</v>
      </c>
      <c r="F49" s="85">
        <f t="shared" ref="F49:F58" si="10">F$48</f>
        <v>1</v>
      </c>
      <c r="G49" s="63">
        <f t="shared" si="8"/>
        <v>1</v>
      </c>
      <c r="H49" s="64">
        <f t="shared" si="9"/>
        <v>1</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63.75">
      <c r="A52" s="80" t="str">
        <f ca="1">Declaration!B74</f>
        <v>Cobalt(*)</v>
      </c>
      <c r="B52" s="80">
        <f>Declaration!D74</f>
        <v>0</v>
      </c>
      <c r="C52" s="137" t="str">
        <f t="shared" ca="1" si="3"/>
        <v>Answer if you require your direct suppliers to source cobalt from smelters whose due diligence practices have been validated by an independent third-party audit program, like the Responsible Minerals Assurance Process, on Declaration tab cell D74</v>
      </c>
      <c r="D52" s="195" t="str">
        <f>IF(H52=1,"Click here to answer question (C)","")</f>
        <v>Click here to answer question (C)</v>
      </c>
      <c r="E52" s="17"/>
      <c r="F52" s="85">
        <f>F23*F$48</f>
        <v>1</v>
      </c>
      <c r="G52" s="63">
        <f t="shared" si="8"/>
        <v>1</v>
      </c>
      <c r="H52" s="64">
        <f t="shared" si="9"/>
        <v>1</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63.75">
      <c r="A53" s="80" t="str">
        <f ca="1">Declaration!B75</f>
        <v>Mica(*)</v>
      </c>
      <c r="B53" s="80">
        <f>Declaration!D75</f>
        <v>0</v>
      </c>
      <c r="C53" s="137" t="str">
        <f t="shared" ca="1" si="3"/>
        <v>Answer if you require your direct suppliers to source mica from processors whose due diligence practices have been validated by an independent third-party audit program, like the Responsible Minerals Assurance Process, on Declaration tab cell D75</v>
      </c>
      <c r="D53" s="195" t="str">
        <f>IF(H53=1,"Click here to answer question (C)","")</f>
        <v>Click here to answer question (C)</v>
      </c>
      <c r="E53" s="17"/>
      <c r="F53" s="85">
        <f>F24*F$48</f>
        <v>1</v>
      </c>
      <c r="G53" s="63">
        <f t="shared" si="8"/>
        <v>1</v>
      </c>
      <c r="H53" s="64">
        <f t="shared" si="9"/>
        <v>1</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f>Declaration!D77</f>
        <v>0</v>
      </c>
      <c r="C54" s="137" t="str">
        <f ca="1">IF(H54=1,J54,I54)</f>
        <v>Answer if you have implemented due diligence measures for responsible sourcing on Declaration tab cell D77</v>
      </c>
      <c r="D54" s="195" t="str">
        <f>IF(H54=1,"Click here to answer question (D)","")</f>
        <v>Click here to answer question (D)</v>
      </c>
      <c r="E54" s="17" t="s">
        <v>15</v>
      </c>
      <c r="F54" s="85">
        <f t="shared" si="10"/>
        <v>1</v>
      </c>
      <c r="G54" s="63">
        <f t="shared" si="8"/>
        <v>1</v>
      </c>
      <c r="H54" s="64">
        <f t="shared" si="9"/>
        <v>1</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f>IF(Declaration!D79="No",Declaration!D79,IF(Declaration!D79="Yes, in conformance with IPC1755 (e.g. EMRT)",Declaration!D79,IF(Declaration!D79="Yes, Using Other Format (Describe)",Declaration!G79,0)))</f>
        <v>0</v>
      </c>
      <c r="C55" s="137" t="str">
        <f t="shared" ca="1" si="3"/>
        <v>Answer if you conduct cobalt or natural mica supply chain surveys on the declaration tab cell D79</v>
      </c>
      <c r="D55" s="195" t="str">
        <f>IF(H55=1,"Click here to answer question (E)","")</f>
        <v>Click here to answer question (E)</v>
      </c>
      <c r="E55" s="17" t="s">
        <v>15</v>
      </c>
      <c r="F55" s="85">
        <f t="shared" si="10"/>
        <v>1</v>
      </c>
      <c r="G55" s="63">
        <f>IF(B55=0,1,0)</f>
        <v>1</v>
      </c>
      <c r="H55" s="64">
        <f t="shared" si="9"/>
        <v>1</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f>Declaration!D81</f>
        <v>0</v>
      </c>
      <c r="C57" s="137" t="str">
        <f ca="1">IF(H57=1,J57,I57)</f>
        <v>Answer if you verify responses from your suppliers against your company's expectations on Declaration tab cell D81</v>
      </c>
      <c r="D57" s="195" t="str">
        <f>IF(H57=1,"Click here to answer question (F)","")</f>
        <v>Click here to answer question (F)</v>
      </c>
      <c r="E57" s="17" t="s">
        <v>15</v>
      </c>
      <c r="F57" s="85">
        <f t="shared" si="10"/>
        <v>1</v>
      </c>
      <c r="G57" s="63">
        <f>IF(B57=0,1,0)</f>
        <v>1</v>
      </c>
      <c r="H57" s="64">
        <f t="shared" si="9"/>
        <v>1</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f>Declaration!D83</f>
        <v>0</v>
      </c>
      <c r="C58" s="137" t="str">
        <f t="shared" ca="1" si="3"/>
        <v>Answer if your verification process includes corrective action management on Declaration tab cell D83</v>
      </c>
      <c r="D58" s="195" t="str">
        <f>IF(H58=1,"Click here to answer question (G)","")</f>
        <v>Click here to answer question (G)</v>
      </c>
      <c r="E58" s="17" t="s">
        <v>15</v>
      </c>
      <c r="F58" s="85">
        <f t="shared" si="10"/>
        <v>1</v>
      </c>
      <c r="G58" s="63">
        <f t="shared" si="8"/>
        <v>1</v>
      </c>
      <c r="H58" s="64">
        <f t="shared" si="9"/>
        <v>1</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Provide list of cobalt smelters contributing material to supply chain on Smelter List tab</v>
      </c>
      <c r="D60" s="222" t="str">
        <f>IF(H60=0,"","Click here to provide smelter information")</f>
        <v>Click here to provide smelter information</v>
      </c>
      <c r="E60" s="17" t="s">
        <v>15</v>
      </c>
      <c r="F60" s="85">
        <f>F23</f>
        <v>1</v>
      </c>
      <c r="G60" s="63">
        <f>IF(AND(COUNTIF(SmelterIdetifiedForMetal,"Cobalt")&gt;0,COUNTIF('Smelter List'!AB$5:AB$2500,"Cobalt?*")&gt;0),0,1)</f>
        <v>1</v>
      </c>
      <c r="H60" s="64">
        <f>F60*G60</f>
        <v>1</v>
      </c>
      <c r="I60" s="132" t="str">
        <f ca="1">OFFSET(L!$C$1,MATCH("Checker"&amp;"Comp",L!$A:$A,0)-1,SL,,)</f>
        <v>Complete</v>
      </c>
      <c r="J60" s="16" t="str">
        <f ca="1">OFFSET(L!$C$1,MATCH("Checker"&amp;ADDRESS(ROW(),COLUMN(),4),L!$A:$A,0)-1,SL,,)</f>
        <v>Provide list of cobalt smelters contributing material to supply chain on Smelter List tab</v>
      </c>
      <c r="K60" s="135">
        <f>IF(H15&gt;0,1,0)</f>
        <v>1</v>
      </c>
      <c r="L60" s="16" t="e">
        <f ca="1">OFFSET(L!$C$1,MATCH("Checker"&amp;ADDRESS(ROW(),COLUMN(),4),L!$A:$A,0)-1,SL,,)</f>
        <v>#N/A</v>
      </c>
    </row>
    <row r="61" spans="1:12" ht="39">
      <c r="A61" s="136" t="s">
        <v>61</v>
      </c>
      <c r="B61" s="80"/>
      <c r="C61" s="137" t="str">
        <f ca="1">IF(H61=1,J61,I61)</f>
        <v>Provide list of mica processors contributing material to supply chain on Smelter List tab</v>
      </c>
      <c r="D61" s="222" t="str">
        <f>IF(H61=0,"","Click here to provide smelter information")</f>
        <v>Click here to provide smelter information</v>
      </c>
      <c r="E61" s="17" t="s">
        <v>15</v>
      </c>
      <c r="F61" s="85">
        <f>F24</f>
        <v>1</v>
      </c>
      <c r="G61" s="63">
        <f>IF(AND(COUNTIF(SmelterIdetifiedForMetal,"Mica")&gt;0,COUNTIF('Smelter List'!AB$5:AB$2500,"Mica?*")&gt;0),0,1)</f>
        <v>1</v>
      </c>
      <c r="H61" s="64">
        <f>F61*G61</f>
        <v>1</v>
      </c>
      <c r="I61" s="132" t="str">
        <f ca="1">OFFSET(L!$C$1,MATCH("Checker"&amp;"Comp",L!$A:$A,0)-1,SL,,)</f>
        <v>Complete</v>
      </c>
      <c r="J61" s="16" t="str">
        <f ca="1">OFFSET(L!$C$1,MATCH("Checker"&amp;ADDRESS(ROW(),COLUMN(),4),L!$A:$A,0)-1,SL,,)</f>
        <v>Provide list of mica processors contributing material to supply chain on Smelter List tab</v>
      </c>
      <c r="K61" s="135">
        <f>IF(H16&gt;0,1,0)</f>
        <v>1</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31</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hyperlink ref="D9" location="Declaration!B17" display="Declaration!B17"/>
    <hyperlink ref="D8" location="Declaration!B16" display="Declaration!B16"/>
    <hyperlink ref="D12" location="Declaration!B21" display="Declaration!B21"/>
    <hyperlink ref="D31" location="Declaration!B47" display="Declaration!B47"/>
    <hyperlink ref="D30" location="Declaration!B46" display="Declaration!B46"/>
    <hyperlink ref="D29" location="Declaration!B45" display="Declaration!B45"/>
    <hyperlink ref="D28" location="Declaration!B44" display="Declaration!B44"/>
    <hyperlink ref="D60" location="'Smelter List'!A1" display="'Smelter List'!A1"/>
    <hyperlink ref="B2" location="'Smelter List'!A1" display="'Smelter List'!A1"/>
    <hyperlink ref="D6" location="Declaration!B10" display="Declaration!B10"/>
    <hyperlink ref="D58" location="Declaration!B83" display="Declaration!B83"/>
    <hyperlink ref="D55" location="Declaration!B79" display="Declaration!B79"/>
    <hyperlink ref="D54" location="Declaration!B77" display="Declaration!B77"/>
    <hyperlink ref="D50" location="Declaration!G71" display="Declaration!G71"/>
    <hyperlink ref="D49" location="Declaration!B71" display="Declaration!B71"/>
    <hyperlink ref="D46" location="Declaration!B65" display="Declaration!B65"/>
    <hyperlink ref="D45" location="Declaration!B64" display="Declaration!B64"/>
    <hyperlink ref="D44" location="Declaration!B63" display="Declaration!B63"/>
    <hyperlink ref="D43" location="Declaration!B62" display="Declaration!B62"/>
    <hyperlink ref="D41" location="Declaration!B59" display="Declaration!B59"/>
    <hyperlink ref="D40" location="Declaration!B58" display="Declaration!B58"/>
    <hyperlink ref="D39" location="Declaration!B57" display="Declaration!B57"/>
    <hyperlink ref="D38" location="Declaration!B56" display="Declaration!B56"/>
    <hyperlink ref="D36" location="Declaration!B53" display="Declaration!B53"/>
    <hyperlink ref="D35" location="Declaration!B52" display="Declaration!B52"/>
    <hyperlink ref="D34" location="Declaration!B51" display="Declaration!B51"/>
    <hyperlink ref="D33" location="Declaration!B50" display="Declaration!B50"/>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8" location="Declaration!B69" display="Declaration!B69"/>
    <hyperlink ref="D7" location="Declaration!B15" display="Declaration!B15"/>
    <hyperlink ref="D5" location="Declaration!B9" display="Declaration!B9"/>
    <hyperlink ref="D23" location="Declaration!B38" display="Declaration!B38"/>
    <hyperlink ref="D59" location="'Product List'!A1" display="'Product List'!A1"/>
    <hyperlink ref="D20" location="Declaration!B32" display="Declaration!B32"/>
    <hyperlink ref="D61" location="'Smelter List'!A1" display="'Smelter List'!A1"/>
    <hyperlink ref="D21" location="Declaration!B33" display="Declaration!B33"/>
    <hyperlink ref="D24" location="Declaration!B39" display="Declaration!B39"/>
    <hyperlink ref="D52" location="Declaration!B74" display="Declaration!B74"/>
    <hyperlink ref="D53" location="Declaration!B75" display="Declaration!B75"/>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sortState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28.5">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28.5">
      <c r="A10" s="127" t="str">
        <f>B10&amp;C10</f>
        <v>InstructionsA10</v>
      </c>
      <c r="B10" s="127" t="s">
        <v>389</v>
      </c>
      <c r="C10" s="127" t="s">
        <v>435</v>
      </c>
      <c r="D10" s="127" t="s">
        <v>436</v>
      </c>
      <c r="E10" s="245" t="s">
        <v>437</v>
      </c>
      <c r="F10" s="246" t="s">
        <v>438</v>
      </c>
      <c r="G10" s="127" t="s">
        <v>439</v>
      </c>
      <c r="H10" s="297" t="s">
        <v>440</v>
      </c>
    </row>
    <row r="11" spans="1:8" ht="28.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57">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85.5">
      <c r="A15" s="127" t="str">
        <f t="shared" si="0"/>
        <v>InstructionsA15</v>
      </c>
      <c r="B15" s="127" t="s">
        <v>389</v>
      </c>
      <c r="C15" s="127" t="s">
        <v>465</v>
      </c>
      <c r="D15" s="127" t="s">
        <v>466</v>
      </c>
      <c r="E15" s="245" t="s">
        <v>467</v>
      </c>
      <c r="F15" s="246" t="s">
        <v>468</v>
      </c>
      <c r="G15" s="127" t="s">
        <v>469</v>
      </c>
      <c r="H15" s="297" t="s">
        <v>470</v>
      </c>
    </row>
    <row r="16" spans="1:8" ht="28.5">
      <c r="A16" s="127" t="str">
        <f t="shared" si="0"/>
        <v>InstructionsA16</v>
      </c>
      <c r="B16" s="127" t="s">
        <v>389</v>
      </c>
      <c r="C16" s="127" t="s">
        <v>471</v>
      </c>
      <c r="D16" s="127" t="s">
        <v>472</v>
      </c>
      <c r="E16" s="223" t="s">
        <v>473</v>
      </c>
      <c r="F16" s="248" t="s">
        <v>474</v>
      </c>
      <c r="G16" s="127" t="s">
        <v>475</v>
      </c>
      <c r="H16" s="297" t="s">
        <v>476</v>
      </c>
    </row>
    <row r="17" spans="1:8" ht="57">
      <c r="A17" s="127" t="str">
        <f t="shared" si="0"/>
        <v>InstructionsA17</v>
      </c>
      <c r="B17" s="127" t="s">
        <v>389</v>
      </c>
      <c r="C17" s="127" t="s">
        <v>477</v>
      </c>
      <c r="D17" s="127" t="s">
        <v>478</v>
      </c>
      <c r="E17" s="245" t="s">
        <v>479</v>
      </c>
      <c r="F17" s="246" t="s">
        <v>480</v>
      </c>
      <c r="G17" s="127" t="s">
        <v>481</v>
      </c>
      <c r="H17" s="297" t="s">
        <v>482</v>
      </c>
    </row>
    <row r="18" spans="1:8" ht="28.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42.2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399">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13.75">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42.25">
      <c r="A34" s="127" t="str">
        <f t="shared" si="0"/>
        <v>InstructionsA36</v>
      </c>
      <c r="B34" s="127" t="s">
        <v>389</v>
      </c>
      <c r="C34" s="127" t="s">
        <v>579</v>
      </c>
      <c r="D34" s="127" t="s">
        <v>580</v>
      </c>
      <c r="E34" s="245" t="s">
        <v>581</v>
      </c>
      <c r="F34" s="246" t="s">
        <v>582</v>
      </c>
      <c r="G34" s="254" t="s">
        <v>583</v>
      </c>
      <c r="H34" s="297" t="s">
        <v>584</v>
      </c>
    </row>
    <row r="35" spans="1:8" ht="42.75">
      <c r="A35" s="127" t="str">
        <f t="shared" si="0"/>
        <v>InstructionsA37</v>
      </c>
      <c r="B35" s="127" t="s">
        <v>389</v>
      </c>
      <c r="C35" s="127" t="s">
        <v>585</v>
      </c>
      <c r="D35" s="127" t="s">
        <v>586</v>
      </c>
      <c r="E35" s="249" t="s">
        <v>587</v>
      </c>
      <c r="F35" s="291" t="s">
        <v>588</v>
      </c>
      <c r="G35" s="127" t="s">
        <v>589</v>
      </c>
      <c r="H35" s="297" t="s">
        <v>590</v>
      </c>
    </row>
    <row r="36" spans="1:8" ht="71.25">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3.75">
      <c r="A39" s="127" t="str">
        <f>B39&amp;C39</f>
        <v>InstructionsA41</v>
      </c>
      <c r="B39" s="127" t="s">
        <v>389</v>
      </c>
      <c r="C39" s="127" t="s">
        <v>609</v>
      </c>
      <c r="D39" s="251" t="s">
        <v>610</v>
      </c>
      <c r="E39" s="252" t="s">
        <v>611</v>
      </c>
      <c r="F39" s="293" t="s">
        <v>612</v>
      </c>
      <c r="G39" s="255" t="s">
        <v>613</v>
      </c>
      <c r="H39" s="301" t="s">
        <v>614</v>
      </c>
    </row>
    <row r="40" spans="1:8" ht="228">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85.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57">
      <c r="A47" s="127" t="str">
        <f t="shared" si="0"/>
        <v>InstructionsA51</v>
      </c>
      <c r="B47" s="127" t="s">
        <v>389</v>
      </c>
      <c r="C47" s="127" t="s">
        <v>657</v>
      </c>
      <c r="D47" s="127" t="s">
        <v>658</v>
      </c>
      <c r="E47" s="245" t="s">
        <v>659</v>
      </c>
      <c r="F47" s="246" t="s">
        <v>660</v>
      </c>
      <c r="G47" s="127" t="s">
        <v>661</v>
      </c>
      <c r="H47" s="297" t="s">
        <v>662</v>
      </c>
    </row>
    <row r="48" spans="1:8" ht="71.2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28.5">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299.2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80">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28.25">
      <c r="A64" s="127" t="str">
        <f t="shared" si="0"/>
        <v>InstructionsA70</v>
      </c>
      <c r="B64" s="127" t="s">
        <v>389</v>
      </c>
      <c r="C64" s="127" t="s">
        <v>759</v>
      </c>
      <c r="D64" s="127" t="s">
        <v>760</v>
      </c>
      <c r="E64" s="245" t="s">
        <v>761</v>
      </c>
      <c r="F64" s="246" t="s">
        <v>762</v>
      </c>
      <c r="G64" s="257" t="s">
        <v>763</v>
      </c>
      <c r="H64" s="297" t="s">
        <v>764</v>
      </c>
    </row>
    <row r="65" spans="1:8" ht="28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199.5">
      <c r="A91" s="127" t="str">
        <f>B91&amp;C91</f>
        <v>DefinitionsC5</v>
      </c>
      <c r="B91" s="127" t="s">
        <v>783</v>
      </c>
      <c r="C91" s="127" t="s">
        <v>917</v>
      </c>
      <c r="D91" s="127" t="s">
        <v>918</v>
      </c>
      <c r="E91" s="245" t="s">
        <v>919</v>
      </c>
      <c r="F91" s="246" t="s">
        <v>920</v>
      </c>
      <c r="G91" s="127" t="s">
        <v>921</v>
      </c>
      <c r="H91" s="297" t="s">
        <v>922</v>
      </c>
    </row>
    <row r="92" spans="1:8" ht="128.25">
      <c r="A92" s="127" t="str">
        <f>B92&amp;C92</f>
        <v>DefinitionsC6</v>
      </c>
      <c r="B92" s="127" t="s">
        <v>783</v>
      </c>
      <c r="C92" s="127" t="s">
        <v>923</v>
      </c>
      <c r="D92" s="127" t="s">
        <v>924</v>
      </c>
      <c r="E92" s="245" t="s">
        <v>925</v>
      </c>
      <c r="F92" s="246" t="s">
        <v>926</v>
      </c>
      <c r="G92" s="127" t="s">
        <v>927</v>
      </c>
      <c r="H92" s="297" t="s">
        <v>928</v>
      </c>
    </row>
    <row r="93" spans="1:8" ht="128.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28.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14">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67.5">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42.75">
      <c r="A143" s="127" t="str">
        <f t="shared" si="4"/>
        <v>DeclarationB71</v>
      </c>
      <c r="B143" s="127" t="s">
        <v>1019</v>
      </c>
      <c r="C143" s="127" t="s">
        <v>1209</v>
      </c>
      <c r="D143" s="127" t="s">
        <v>1210</v>
      </c>
      <c r="E143" s="245" t="s">
        <v>12757</v>
      </c>
      <c r="F143" s="246" t="s">
        <v>1211</v>
      </c>
      <c r="G143" s="127" t="s">
        <v>1212</v>
      </c>
      <c r="H143" s="297" t="s">
        <v>1213</v>
      </c>
    </row>
    <row r="144" spans="1:8" ht="42.75">
      <c r="A144" s="127" t="str">
        <f t="shared" ref="A144:A177" si="6">B144&amp;C144</f>
        <v>Declaration</v>
      </c>
      <c r="B144" s="127" t="s">
        <v>1019</v>
      </c>
      <c r="D144" s="127" t="s">
        <v>1214</v>
      </c>
      <c r="E144" s="245" t="s">
        <v>1215</v>
      </c>
      <c r="F144" s="266" t="s">
        <v>1216</v>
      </c>
      <c r="G144" s="127" t="s">
        <v>1217</v>
      </c>
      <c r="H144" s="297" t="s">
        <v>1218</v>
      </c>
    </row>
    <row r="145" spans="1:8" ht="57">
      <c r="A145" s="127" t="str">
        <f t="shared" si="6"/>
        <v>DeclarationB73</v>
      </c>
      <c r="B145" s="127" t="s">
        <v>1019</v>
      </c>
      <c r="C145" s="127" t="s">
        <v>1219</v>
      </c>
      <c r="D145" s="127" t="s">
        <v>1220</v>
      </c>
      <c r="E145" s="249" t="s">
        <v>1221</v>
      </c>
      <c r="F145" s="246" t="s">
        <v>1222</v>
      </c>
      <c r="G145" s="127" t="s">
        <v>1223</v>
      </c>
      <c r="H145" s="297" t="s">
        <v>1224</v>
      </c>
    </row>
    <row r="146" spans="1:8" ht="40.5">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c r="A191" s="127" t="str">
        <f t="shared" si="8"/>
        <v>Smelter ListC4</v>
      </c>
      <c r="B191" s="127" t="s">
        <v>1400</v>
      </c>
      <c r="C191" s="127" t="s">
        <v>911</v>
      </c>
      <c r="D191" s="127" t="s">
        <v>1351</v>
      </c>
      <c r="E191" s="294" t="s">
        <v>1352</v>
      </c>
      <c r="F191" s="291" t="s">
        <v>1353</v>
      </c>
      <c r="G191" s="127" t="s">
        <v>1354</v>
      </c>
      <c r="H191" s="297" t="s">
        <v>1355</v>
      </c>
    </row>
    <row r="192" spans="1:8" ht="27">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28.5">
      <c r="A229" s="127" t="str">
        <f t="shared" si="8"/>
        <v>CheckerJ10</v>
      </c>
      <c r="B229" s="127" t="s">
        <v>1483</v>
      </c>
      <c r="C229" s="127" t="s">
        <v>1567</v>
      </c>
      <c r="D229" s="127" t="s">
        <v>1568</v>
      </c>
      <c r="E229" s="245" t="s">
        <v>1569</v>
      </c>
      <c r="F229" s="246" t="s">
        <v>1570</v>
      </c>
      <c r="G229" s="257" t="s">
        <v>1571</v>
      </c>
      <c r="H229" s="297" t="s">
        <v>1572</v>
      </c>
    </row>
    <row r="230" spans="1:8" ht="28.5">
      <c r="A230" s="127" t="str">
        <f t="shared" si="8"/>
        <v>CheckerJ11</v>
      </c>
      <c r="B230" s="127" t="s">
        <v>1483</v>
      </c>
      <c r="C230" s="127" t="s">
        <v>1573</v>
      </c>
      <c r="D230" s="127" t="s">
        <v>1574</v>
      </c>
      <c r="E230" s="245" t="s">
        <v>1575</v>
      </c>
      <c r="F230" s="246" t="s">
        <v>1576</v>
      </c>
      <c r="G230" s="257" t="s">
        <v>1577</v>
      </c>
      <c r="H230" s="297" t="s">
        <v>1578</v>
      </c>
    </row>
    <row r="231" spans="1:8" ht="28.5">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28.5">
      <c r="A233" s="127" t="str">
        <f t="shared" si="8"/>
        <v>CheckerJ15</v>
      </c>
      <c r="B233" s="127" t="s">
        <v>1483</v>
      </c>
      <c r="C233" s="127" t="s">
        <v>1591</v>
      </c>
      <c r="D233" s="251" t="s">
        <v>1592</v>
      </c>
      <c r="E233" s="252" t="s">
        <v>1593</v>
      </c>
      <c r="F233" s="259" t="s">
        <v>1594</v>
      </c>
      <c r="G233" s="257" t="s">
        <v>1595</v>
      </c>
      <c r="H233" s="297" t="s">
        <v>1596</v>
      </c>
    </row>
    <row r="234" spans="1:8" ht="28.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2.75">
      <c r="A250" s="127" t="str">
        <f t="shared" si="9"/>
        <v>CheckerJ38</v>
      </c>
      <c r="B250" s="127" t="s">
        <v>1483</v>
      </c>
      <c r="C250" s="127" t="s">
        <v>1656</v>
      </c>
      <c r="D250" s="127" t="s">
        <v>1657</v>
      </c>
      <c r="E250" s="245" t="s">
        <v>1658</v>
      </c>
      <c r="F250" s="246" t="s">
        <v>1659</v>
      </c>
      <c r="G250" s="257" t="s">
        <v>1660</v>
      </c>
      <c r="H250" s="297" t="s">
        <v>1661</v>
      </c>
    </row>
    <row r="251" spans="1:8" ht="42.7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42.75">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49.5">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33">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33">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customSheetViews>
    <customSheetView guid="{C59130F4-2E03-5E48-94CE-6E4A0484DB9E}" showAutoFilter="1">
      <selection activeCell="E4" sqref="E4"/>
      <pageMargins left="0" right="0" top="0" bottom="0" header="0" footer="0"/>
      <pageSetup paperSize="9" orientation="portrait"/>
      <headerFooter alignWithMargins="0"/>
      <autoFilter ref="B1:N1"/>
    </customSheetView>
    <customSheetView guid="{4BDF1A28-30D5-449D-B20E-D6C97EF9FAE1}" showAutoFilter="1">
      <selection activeCell="C174" sqref="C174"/>
      <pageMargins left="0" right="0" top="0" bottom="0" header="0" footer="0"/>
      <pageSetup paperSize="9" orientation="portrait"/>
      <autoFilter ref="B1:N1"/>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a54701f6-876b-4337-a24e-543e1bd311e6"/>
    <ds:schemaRef ds:uri="1b346dad-8a15-4ce7-a19a-07d981b0c5e2"/>
    <ds:schemaRef ds:uri="http://www.w3.org/XML/1998/namespace"/>
    <ds:schemaRef ds:uri="http://purl.org/dc/dcmitype/"/>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11</vt:i4>
      </vt:variant>
      <vt:variant>
        <vt:lpstr>命名范围</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Administrator</cp:lastModifiedBy>
  <cp:revision/>
  <dcterms:created xsi:type="dcterms:W3CDTF">2010-06-21T21:00:23Z</dcterms:created>
  <dcterms:modified xsi:type="dcterms:W3CDTF">2024-06-18T09:59:22Z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